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APITAL PROJECTS\Projects\Downhill Ski Resort\DOWNHILL SKI RESORT\New Lodge\Task Force\Documents\Documents for website\"/>
    </mc:Choice>
  </mc:AlternateContent>
  <xr:revisionPtr revIDLastSave="0" documentId="13_ncr:1_{61230C00-8BF2-4F54-A4ED-A81A910A603B}" xr6:coauthVersionLast="45" xr6:coauthVersionMax="45" xr10:uidLastSave="{00000000-0000-0000-0000-000000000000}"/>
  <bookViews>
    <workbookView xWindow="28680" yWindow="-120" windowWidth="29040" windowHeight="15840" activeTab="1" xr2:uid="{1F2A64CE-690E-439A-B554-5F6E7C0DB112}"/>
  </bookViews>
  <sheets>
    <sheet name="DSR Usage Summary" sheetId="2" r:id="rId1"/>
    <sheet name="DSR Usage Worksheet" sheetId="1" r:id="rId2"/>
  </sheets>
  <definedNames>
    <definedName name="_xlnm.Print_Area" localSheetId="0">'DSR Usage Summary'!$A$2:$S$29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2" l="1"/>
  <c r="L6" i="2"/>
  <c r="L7" i="2"/>
  <c r="L8" i="2"/>
  <c r="L9" i="2"/>
  <c r="L10" i="2"/>
  <c r="L11" i="2"/>
  <c r="L12" i="2"/>
  <c r="L13" i="2"/>
  <c r="L14" i="2"/>
  <c r="L15" i="2"/>
  <c r="L16" i="2"/>
  <c r="E17" i="2"/>
  <c r="F17" i="2"/>
  <c r="G17" i="2"/>
  <c r="H17" i="2"/>
  <c r="J17" i="2"/>
  <c r="K17" i="2"/>
  <c r="L17" i="2"/>
  <c r="M17" i="2"/>
  <c r="N17" i="2"/>
  <c r="O17" i="2"/>
  <c r="P17" i="2"/>
  <c r="Q17" i="2"/>
  <c r="R17" i="2"/>
  <c r="E18" i="2"/>
  <c r="F18" i="2"/>
  <c r="G18" i="2"/>
  <c r="H18" i="2"/>
  <c r="J18" i="2"/>
  <c r="K18" i="2"/>
  <c r="L18" i="2"/>
  <c r="M18" i="2"/>
  <c r="N18" i="2"/>
  <c r="O18" i="2"/>
  <c r="P18" i="2"/>
  <c r="Q18" i="2"/>
  <c r="R18" i="2"/>
  <c r="E19" i="2"/>
  <c r="F19" i="2"/>
  <c r="G19" i="2"/>
  <c r="H19" i="2"/>
  <c r="J19" i="2"/>
  <c r="K19" i="2"/>
  <c r="L19" i="2"/>
  <c r="M19" i="2"/>
  <c r="N19" i="2"/>
  <c r="O19" i="2"/>
  <c r="P19" i="2"/>
  <c r="Q19" i="2"/>
  <c r="R19" i="2"/>
  <c r="L21" i="2"/>
  <c r="P21" i="2"/>
  <c r="Q21" i="2"/>
  <c r="R21" i="2"/>
  <c r="S21" i="2"/>
  <c r="EZ6" i="1"/>
  <c r="EY6" i="1"/>
  <c r="Q5" i="2" s="1"/>
  <c r="EZ17" i="1"/>
  <c r="EZ16" i="1"/>
  <c r="EZ15" i="1"/>
  <c r="EZ14" i="1"/>
  <c r="R13" i="2" s="1"/>
  <c r="EZ13" i="1"/>
  <c r="R12" i="2" s="1"/>
  <c r="EZ12" i="1"/>
  <c r="EZ11" i="1"/>
  <c r="R10" i="2" s="1"/>
  <c r="EZ10" i="1"/>
  <c r="R9" i="2" s="1"/>
  <c r="EZ9" i="1"/>
  <c r="R8" i="2" s="1"/>
  <c r="EZ8" i="1"/>
  <c r="R7" i="2" s="1"/>
  <c r="EZ7" i="1"/>
  <c r="ES6" i="1"/>
  <c r="K5" i="2" s="1"/>
  <c r="ER6" i="1"/>
  <c r="J5" i="2" s="1"/>
  <c r="EQ6" i="1"/>
  <c r="I5" i="2" s="1"/>
  <c r="EP6" i="1"/>
  <c r="H5" i="2" s="1"/>
  <c r="EO6" i="1"/>
  <c r="G5" i="2" s="1"/>
  <c r="EN6" i="1"/>
  <c r="F5" i="2" s="1"/>
  <c r="EM6" i="1"/>
  <c r="R11" i="2" l="1"/>
  <c r="R16" i="2"/>
  <c r="R15" i="2"/>
  <c r="E5" i="2"/>
  <c r="R14" i="2"/>
  <c r="R6" i="2"/>
  <c r="FA6" i="1"/>
  <c r="S5" i="2" s="1"/>
  <c r="R5" i="2"/>
  <c r="ER17" i="1"/>
  <c r="J16" i="2" s="1"/>
  <c r="ER16" i="1"/>
  <c r="J15" i="2" s="1"/>
  <c r="ER15" i="1"/>
  <c r="J14" i="2" s="1"/>
  <c r="ER14" i="1"/>
  <c r="J13" i="2" s="1"/>
  <c r="ER13" i="1"/>
  <c r="J12" i="2" s="1"/>
  <c r="ER12" i="1"/>
  <c r="J11" i="2" s="1"/>
  <c r="ER11" i="1"/>
  <c r="J10" i="2" s="1"/>
  <c r="ER10" i="1"/>
  <c r="J9" i="2" s="1"/>
  <c r="ER9" i="1"/>
  <c r="J8" i="2" s="1"/>
  <c r="ER8" i="1"/>
  <c r="J7" i="2" s="1"/>
  <c r="ES8" i="1"/>
  <c r="K7" i="2" s="1"/>
  <c r="ES9" i="1"/>
  <c r="K8" i="2" s="1"/>
  <c r="ES10" i="1"/>
  <c r="K9" i="2" s="1"/>
  <c r="ES11" i="1"/>
  <c r="K10" i="2" s="1"/>
  <c r="ES12" i="1"/>
  <c r="K11" i="2" s="1"/>
  <c r="ES13" i="1"/>
  <c r="K12" i="2" s="1"/>
  <c r="ES14" i="1"/>
  <c r="K13" i="2" s="1"/>
  <c r="ES15" i="1"/>
  <c r="K14" i="2" s="1"/>
  <c r="ES16" i="1"/>
  <c r="K15" i="2" s="1"/>
  <c r="ES17" i="1"/>
  <c r="K16" i="2" s="1"/>
  <c r="EN7" i="1"/>
  <c r="F6" i="2" l="1"/>
  <c r="EO10" i="1"/>
  <c r="G9" i="2" s="1"/>
  <c r="ES7" i="1" l="1"/>
  <c r="ER7" i="1"/>
  <c r="EQ8" i="1"/>
  <c r="I7" i="2" s="1"/>
  <c r="EQ9" i="1"/>
  <c r="I8" i="2" s="1"/>
  <c r="EQ10" i="1"/>
  <c r="I9" i="2" s="1"/>
  <c r="EQ11" i="1"/>
  <c r="I10" i="2" s="1"/>
  <c r="EQ12" i="1"/>
  <c r="I11" i="2" s="1"/>
  <c r="EQ13" i="1"/>
  <c r="I12" i="2" s="1"/>
  <c r="EQ14" i="1"/>
  <c r="I13" i="2" s="1"/>
  <c r="EQ15" i="1"/>
  <c r="I14" i="2" s="1"/>
  <c r="EQ16" i="1"/>
  <c r="I15" i="2" s="1"/>
  <c r="EQ17" i="1"/>
  <c r="I16" i="2" s="1"/>
  <c r="EQ18" i="1"/>
  <c r="I17" i="2" s="1"/>
  <c r="EQ19" i="1"/>
  <c r="I18" i="2" s="1"/>
  <c r="EQ20" i="1"/>
  <c r="I19" i="2" s="1"/>
  <c r="EQ7" i="1"/>
  <c r="EP8" i="1"/>
  <c r="H7" i="2" s="1"/>
  <c r="EP9" i="1"/>
  <c r="H8" i="2" s="1"/>
  <c r="EP10" i="1"/>
  <c r="H9" i="2" s="1"/>
  <c r="EP11" i="1"/>
  <c r="H10" i="2" s="1"/>
  <c r="EP12" i="1"/>
  <c r="H11" i="2" s="1"/>
  <c r="EP13" i="1"/>
  <c r="H12" i="2" s="1"/>
  <c r="EP14" i="1"/>
  <c r="H13" i="2" s="1"/>
  <c r="EP15" i="1"/>
  <c r="H14" i="2" s="1"/>
  <c r="EP16" i="1"/>
  <c r="H15" i="2" s="1"/>
  <c r="EP17" i="1"/>
  <c r="H16" i="2" s="1"/>
  <c r="EP7" i="1"/>
  <c r="EO8" i="1"/>
  <c r="G7" i="2" s="1"/>
  <c r="EO9" i="1"/>
  <c r="G8" i="2" s="1"/>
  <c r="EO11" i="1"/>
  <c r="G10" i="2" s="1"/>
  <c r="EO12" i="1"/>
  <c r="G11" i="2" s="1"/>
  <c r="EO13" i="1"/>
  <c r="G12" i="2" s="1"/>
  <c r="EO14" i="1"/>
  <c r="G13" i="2" s="1"/>
  <c r="EO15" i="1"/>
  <c r="G14" i="2" s="1"/>
  <c r="EO16" i="1"/>
  <c r="G15" i="2" s="1"/>
  <c r="EO17" i="1"/>
  <c r="G16" i="2" s="1"/>
  <c r="EO7" i="1"/>
  <c r="EN9" i="1"/>
  <c r="F8" i="2" s="1"/>
  <c r="EN10" i="1"/>
  <c r="F9" i="2" s="1"/>
  <c r="EN11" i="1"/>
  <c r="F10" i="2" s="1"/>
  <c r="EN12" i="1"/>
  <c r="F11" i="2" s="1"/>
  <c r="EN13" i="1"/>
  <c r="F12" i="2" s="1"/>
  <c r="EN14" i="1"/>
  <c r="F13" i="2" s="1"/>
  <c r="EN15" i="1"/>
  <c r="F14" i="2" s="1"/>
  <c r="EN16" i="1"/>
  <c r="F15" i="2" s="1"/>
  <c r="EN17" i="1"/>
  <c r="F16" i="2" s="1"/>
  <c r="EN8" i="1"/>
  <c r="EM15" i="1"/>
  <c r="E14" i="2" s="1"/>
  <c r="EM16" i="1"/>
  <c r="E15" i="2" s="1"/>
  <c r="EM17" i="1"/>
  <c r="E16" i="2" s="1"/>
  <c r="EM13" i="1"/>
  <c r="E12" i="2" s="1"/>
  <c r="EM14" i="1"/>
  <c r="E13" i="2" s="1"/>
  <c r="EM12" i="1"/>
  <c r="E11" i="2" s="1"/>
  <c r="EM10" i="1"/>
  <c r="E9" i="2" s="1"/>
  <c r="EM11" i="1"/>
  <c r="E10" i="2" s="1"/>
  <c r="EM8" i="1"/>
  <c r="E7" i="2" s="1"/>
  <c r="EM9" i="1"/>
  <c r="E8" i="2" s="1"/>
  <c r="EM7" i="1"/>
  <c r="EO22" i="1" l="1"/>
  <c r="G6" i="2"/>
  <c r="EM25" i="1"/>
  <c r="E6" i="2"/>
  <c r="EM22" i="1"/>
  <c r="F7" i="2"/>
  <c r="EN22" i="1"/>
  <c r="EQ22" i="1"/>
  <c r="I6" i="2"/>
  <c r="EP22" i="1"/>
  <c r="H6" i="2"/>
  <c r="ER22" i="1"/>
  <c r="J6" i="2"/>
  <c r="ES22" i="1"/>
  <c r="K6" i="2"/>
  <c r="C7" i="2"/>
  <c r="C8" i="2"/>
  <c r="C9" i="2"/>
  <c r="C10" i="2"/>
  <c r="C11" i="2"/>
  <c r="C12" i="2"/>
  <c r="C13" i="2"/>
  <c r="C14" i="2"/>
  <c r="C15" i="2"/>
  <c r="C16" i="2"/>
  <c r="C6" i="2"/>
  <c r="B7" i="2"/>
  <c r="B8" i="2"/>
  <c r="B9" i="2"/>
  <c r="B10" i="2"/>
  <c r="B11" i="2"/>
  <c r="B12" i="2"/>
  <c r="B13" i="2"/>
  <c r="B14" i="2"/>
  <c r="B15" i="2"/>
  <c r="B16" i="2"/>
  <c r="B6" i="2"/>
  <c r="EO23" i="1" l="1"/>
  <c r="G21" i="2"/>
  <c r="ER23" i="1"/>
  <c r="J21" i="2"/>
  <c r="EP23" i="1"/>
  <c r="H21" i="2"/>
  <c r="EN23" i="1"/>
  <c r="F21" i="2"/>
  <c r="EM23" i="1"/>
  <c r="E21" i="2"/>
  <c r="ES23" i="1"/>
  <c r="K21" i="2"/>
  <c r="EQ23" i="1"/>
  <c r="I21" i="2"/>
  <c r="EN29" i="1"/>
  <c r="EO29" i="1"/>
  <c r="EP29" i="1"/>
  <c r="EQ29" i="1"/>
  <c r="ER29" i="1"/>
  <c r="ES29" i="1"/>
  <c r="EM29" i="1"/>
  <c r="ES27" i="1" l="1"/>
  <c r="ER27" i="1"/>
  <c r="EQ27" i="1"/>
  <c r="EP27" i="1"/>
  <c r="EO27" i="1"/>
  <c r="EN27" i="1"/>
  <c r="EM27" i="1"/>
  <c r="ES25" i="1"/>
  <c r="ER25" i="1"/>
  <c r="EQ25" i="1"/>
  <c r="EP25" i="1"/>
  <c r="EO25" i="1"/>
  <c r="EN25" i="1"/>
  <c r="G22" i="1" l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F22" i="1"/>
  <c r="FA18" i="1"/>
  <c r="S17" i="2" s="1"/>
  <c r="FA19" i="1"/>
  <c r="S18" i="2" s="1"/>
  <c r="FA20" i="1"/>
  <c r="S19" i="2" s="1"/>
  <c r="EW17" i="1"/>
  <c r="O16" i="2" s="1"/>
  <c r="EV17" i="1"/>
  <c r="N16" i="2" s="1"/>
  <c r="EU17" i="1"/>
  <c r="M16" i="2" s="1"/>
  <c r="EW16" i="1"/>
  <c r="O15" i="2" s="1"/>
  <c r="EV16" i="1"/>
  <c r="N15" i="2" s="1"/>
  <c r="EU16" i="1"/>
  <c r="M15" i="2" s="1"/>
  <c r="EW14" i="1"/>
  <c r="O13" i="2" s="1"/>
  <c r="EV14" i="1"/>
  <c r="N13" i="2" s="1"/>
  <c r="EW13" i="1"/>
  <c r="O12" i="2" s="1"/>
  <c r="EV13" i="1"/>
  <c r="N12" i="2" s="1"/>
  <c r="EW12" i="1"/>
  <c r="O11" i="2" s="1"/>
  <c r="EV12" i="1"/>
  <c r="N11" i="2" s="1"/>
  <c r="EW11" i="1"/>
  <c r="O10" i="2" s="1"/>
  <c r="EW10" i="1"/>
  <c r="O9" i="2" s="1"/>
  <c r="EV10" i="1"/>
  <c r="N9" i="2" s="1"/>
  <c r="EW9" i="1"/>
  <c r="O8" i="2" s="1"/>
  <c r="EV9" i="1"/>
  <c r="N8" i="2" s="1"/>
  <c r="EU9" i="1"/>
  <c r="M8" i="2" s="1"/>
  <c r="EW8" i="1"/>
  <c r="O7" i="2" s="1"/>
  <c r="EV8" i="1"/>
  <c r="N7" i="2" s="1"/>
  <c r="EU8" i="1"/>
  <c r="M7" i="2" s="1"/>
  <c r="EW7" i="1"/>
  <c r="O6" i="2" s="1"/>
  <c r="EV7" i="1"/>
  <c r="N6" i="2" s="1"/>
  <c r="EU7" i="1"/>
  <c r="M6" i="2" s="1"/>
  <c r="EY16" i="1"/>
  <c r="EY17" i="1"/>
  <c r="EY15" i="1"/>
  <c r="D15" i="1" l="1"/>
  <c r="D14" i="2" s="1"/>
  <c r="Q14" i="2"/>
  <c r="FA15" i="1"/>
  <c r="S14" i="2" s="1"/>
  <c r="D17" i="1"/>
  <c r="D16" i="2" s="1"/>
  <c r="Q16" i="2"/>
  <c r="FA17" i="1"/>
  <c r="S16" i="2" s="1"/>
  <c r="D16" i="1"/>
  <c r="D15" i="2" s="1"/>
  <c r="Q15" i="2"/>
  <c r="FA16" i="1"/>
  <c r="S15" i="2" s="1"/>
  <c r="EY8" i="1"/>
  <c r="EY9" i="1"/>
  <c r="EY10" i="1"/>
  <c r="EY11" i="1"/>
  <c r="EY12" i="1"/>
  <c r="EY13" i="1"/>
  <c r="EY14" i="1"/>
  <c r="EY7" i="1"/>
  <c r="D9" i="1" l="1"/>
  <c r="D8" i="2" s="1"/>
  <c r="Q8" i="2"/>
  <c r="FA9" i="1"/>
  <c r="S8" i="2" s="1"/>
  <c r="D8" i="1"/>
  <c r="D7" i="2" s="1"/>
  <c r="Q7" i="2"/>
  <c r="FA8" i="1"/>
  <c r="S7" i="2" s="1"/>
  <c r="Q6" i="2"/>
  <c r="FA7" i="1"/>
  <c r="S6" i="2" s="1"/>
  <c r="D13" i="1"/>
  <c r="D12" i="2" s="1"/>
  <c r="Q12" i="2"/>
  <c r="FA13" i="1"/>
  <c r="S12" i="2" s="1"/>
  <c r="D10" i="1"/>
  <c r="D9" i="2" s="1"/>
  <c r="Q9" i="2"/>
  <c r="FA10" i="1"/>
  <c r="S9" i="2" s="1"/>
  <c r="D14" i="1"/>
  <c r="D13" i="2" s="1"/>
  <c r="Q13" i="2"/>
  <c r="FA14" i="1"/>
  <c r="S13" i="2" s="1"/>
  <c r="D12" i="1"/>
  <c r="D11" i="2" s="1"/>
  <c r="Q11" i="2"/>
  <c r="FA12" i="1"/>
  <c r="S11" i="2" s="1"/>
  <c r="D11" i="1"/>
  <c r="D10" i="2" s="1"/>
  <c r="Q10" i="2"/>
  <c r="FA11" i="1"/>
  <c r="S10" i="2" s="1"/>
  <c r="D7" i="1"/>
  <c r="D6" i="2" s="1"/>
  <c r="EK22" i="1"/>
  <c r="EW15" i="1"/>
  <c r="EV15" i="1"/>
  <c r="N14" i="2" s="1"/>
  <c r="EU15" i="1"/>
  <c r="M14" i="2" s="1"/>
  <c r="EU14" i="1"/>
  <c r="M13" i="2" s="1"/>
  <c r="EU13" i="1"/>
  <c r="M12" i="2" s="1"/>
  <c r="EU12" i="1"/>
  <c r="M11" i="2" s="1"/>
  <c r="EV11" i="1"/>
  <c r="N10" i="2" s="1"/>
  <c r="EU11" i="1"/>
  <c r="M10" i="2" s="1"/>
  <c r="EU10" i="1"/>
  <c r="M9" i="2" s="1"/>
  <c r="EW22" i="1" l="1"/>
  <c r="O21" i="2" s="1"/>
  <c r="O14" i="2"/>
  <c r="EV22" i="1"/>
  <c r="N21" i="2" s="1"/>
  <c r="EU22" i="1"/>
  <c r="M21" i="2" s="1"/>
  <c r="F29" i="2" l="1"/>
  <c r="F27" i="2"/>
  <c r="F25" i="2"/>
  <c r="E25" i="2"/>
  <c r="E27" i="2"/>
  <c r="E29" i="2"/>
  <c r="E23" i="2"/>
  <c r="J23" i="2"/>
  <c r="H23" i="2"/>
  <c r="J25" i="2"/>
  <c r="J29" i="2"/>
  <c r="J27" i="2"/>
  <c r="I25" i="2"/>
  <c r="I27" i="2"/>
  <c r="I29" i="2"/>
  <c r="I23" i="2"/>
  <c r="G23" i="2"/>
  <c r="H25" i="2"/>
  <c r="H29" i="2"/>
  <c r="H27" i="2"/>
  <c r="G29" i="2"/>
  <c r="G27" i="2"/>
  <c r="G25" i="2"/>
  <c r="K29" i="2"/>
  <c r="K27" i="2"/>
  <c r="K25" i="2"/>
  <c r="F23" i="2"/>
  <c r="K23" i="2"/>
</calcChain>
</file>

<file path=xl/sharedStrings.xml><?xml version="1.0" encoding="utf-8"?>
<sst xmlns="http://schemas.openxmlformats.org/spreadsheetml/2006/main" count="130" uniqueCount="60">
  <si>
    <t>DSR Usage Data Summary</t>
  </si>
  <si>
    <t>2018-2019 season</t>
  </si>
  <si>
    <t>2017-2018 season</t>
  </si>
  <si>
    <t>2016-2017 season</t>
  </si>
  <si>
    <t>2015-2016 season</t>
  </si>
  <si>
    <t>2014-2015 season</t>
  </si>
  <si>
    <t>2013-2014 season</t>
  </si>
  <si>
    <t>2012-2013 season</t>
  </si>
  <si>
    <t>2011-2012 season</t>
  </si>
  <si>
    <t>2010-2011 season</t>
  </si>
  <si>
    <t>2009-2010 season</t>
  </si>
  <si>
    <t>2008-2009 season</t>
  </si>
  <si>
    <t>2007-2008 season</t>
  </si>
  <si>
    <t>2006-2007 season</t>
  </si>
  <si>
    <t>2005-2006 season</t>
  </si>
  <si>
    <t>Total Ski Days</t>
  </si>
  <si>
    <t>Season Avge # Users/Day</t>
  </si>
  <si>
    <t xml:space="preserve"> </t>
  </si>
  <si>
    <t xml:space="preserve">Peak Day Data - By Day  (dates may need slight adjust per year pending how the calendar falls) </t>
  </si>
  <si>
    <t>MLK Holiday</t>
  </si>
  <si>
    <t>Christmas and New Years Holidays</t>
  </si>
  <si>
    <t>Christmas/New Years</t>
  </si>
  <si>
    <t>MLK</t>
  </si>
  <si>
    <t>Presidents</t>
  </si>
  <si>
    <t>.</t>
  </si>
  <si>
    <t xml:space="preserve">Total Season </t>
  </si>
  <si>
    <t>Presidents Week</t>
  </si>
  <si>
    <t>Snowmaking</t>
  </si>
  <si>
    <t>Opening/Closing days</t>
  </si>
  <si>
    <t>Busiest user days on average over 11 years</t>
  </si>
  <si>
    <t>Avge</t>
  </si>
  <si>
    <t>3 year avge</t>
  </si>
  <si>
    <t>5 year avge</t>
  </si>
  <si>
    <t>2016-2019</t>
  </si>
  <si>
    <t>2014-2019</t>
  </si>
  <si>
    <t>485"</t>
  </si>
  <si>
    <t>242"</t>
  </si>
  <si>
    <t>474"</t>
  </si>
  <si>
    <t>289"</t>
  </si>
  <si>
    <t>14"</t>
  </si>
  <si>
    <t>33"</t>
  </si>
  <si>
    <t>13"</t>
  </si>
  <si>
    <t>60"</t>
  </si>
  <si>
    <t>475"</t>
  </si>
  <si>
    <t>Not recorded</t>
  </si>
  <si>
    <t>Total Cumulative Snowfall</t>
  </si>
  <si>
    <t>Holiday Skier Visits</t>
  </si>
  <si>
    <t>Skiers</t>
  </si>
  <si>
    <t>Average</t>
  </si>
  <si>
    <t>3 YR Average</t>
  </si>
  <si>
    <t>5 yr Average</t>
  </si>
  <si>
    <t>Snowfall &gt; 200" Avg</t>
  </si>
  <si>
    <t>Number of Peak Days &gt; xx</t>
  </si>
  <si>
    <t>Christmas / New Years</t>
  </si>
  <si>
    <t>Snowmaking since 2015-2016 Season</t>
  </si>
  <si>
    <t>Total Days&gt;700</t>
  </si>
  <si>
    <t>Numbers to date - not included in Averages untill end of season</t>
  </si>
  <si>
    <t>2019-2020 season</t>
  </si>
  <si>
    <t xml:space="preserve">% skiers&gt;700 </t>
  </si>
  <si>
    <t>2019-2020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</si>
</sst>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8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Border="0" applyAlignment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6">
    <xf numFmtId="0" fontId="0" fillId="0" borderId="0" xfId="0"/>
    <xf numFmtId="14" fontId="0" fillId="0" borderId="0" xfId="0" applyNumberFormat="1"/>
    <xf numFmtId="0" fontId="2" fillId="0" borderId="0" xfId="0" applyFont="1"/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7" fillId="3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6" applyFont="1" applyAlignment="1">
      <alignment horizontal="center"/>
    </xf>
    <xf numFmtId="9" fontId="0" fillId="6" borderId="0" xfId="6" applyFont="1" applyFill="1" applyAlignment="1">
      <alignment horizontal="center"/>
    </xf>
    <xf numFmtId="0" fontId="0" fillId="0" borderId="0" xfId="0" quotePrefix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9" fillId="5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0" xfId="0" applyBorder="1" applyAlignment="1"/>
    <xf numFmtId="9" fontId="0" fillId="0" borderId="6" xfId="6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0" fillId="6" borderId="0" xfId="0" applyFont="1" applyFill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1" fontId="0" fillId="0" borderId="0" xfId="6" applyNumberFormat="1" applyFont="1" applyAlignment="1">
      <alignment horizontal="center"/>
    </xf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1" fillId="3" borderId="2" xfId="0" applyFont="1" applyFill="1" applyBorder="1"/>
    <xf numFmtId="0" fontId="0" fillId="3" borderId="4" xfId="0" applyFill="1" applyBorder="1"/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16" fontId="1" fillId="6" borderId="14" xfId="0" applyNumberFormat="1" applyFont="1" applyFill="1" applyBorder="1" applyAlignment="1">
      <alignment horizontal="center"/>
    </xf>
    <xf numFmtId="16" fontId="1" fillId="0" borderId="14" xfId="0" applyNumberFormat="1" applyFont="1" applyBorder="1" applyAlignment="1">
      <alignment horizontal="center"/>
    </xf>
    <xf numFmtId="0" fontId="0" fillId="6" borderId="0" xfId="0" applyFill="1" applyAlignment="1">
      <alignment horizontal="center"/>
    </xf>
    <xf numFmtId="9" fontId="0" fillId="0" borderId="9" xfId="6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10" borderId="10" xfId="0" applyFont="1" applyFill="1" applyBorder="1" applyAlignment="1">
      <alignment horizontal="center"/>
    </xf>
    <xf numFmtId="0" fontId="0" fillId="10" borderId="1" xfId="0" applyFill="1" applyBorder="1"/>
    <xf numFmtId="0" fontId="0" fillId="10" borderId="10" xfId="0" applyFont="1" applyFill="1" applyBorder="1"/>
    <xf numFmtId="0" fontId="0" fillId="10" borderId="10" xfId="0" applyFont="1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1" borderId="0" xfId="0" applyFill="1" applyAlignment="1">
      <alignment horizontal="center"/>
    </xf>
    <xf numFmtId="1" fontId="0" fillId="11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12" borderId="0" xfId="0" applyFill="1"/>
    <xf numFmtId="1" fontId="0" fillId="12" borderId="0" xfId="0" applyNumberFormat="1" applyFill="1" applyAlignment="1">
      <alignment horizontal="center"/>
    </xf>
    <xf numFmtId="0" fontId="0" fillId="4" borderId="0" xfId="0" applyFill="1"/>
    <xf numFmtId="1" fontId="0" fillId="4" borderId="0" xfId="0" applyNumberFormat="1" applyFill="1" applyAlignment="1">
      <alignment horizontal="center"/>
    </xf>
    <xf numFmtId="0" fontId="10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13" borderId="0" xfId="0" applyFill="1" applyAlignment="1">
      <alignment horizontal="right" vertical="center"/>
    </xf>
    <xf numFmtId="0" fontId="0" fillId="12" borderId="0" xfId="0" applyFill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14" borderId="0" xfId="0" applyFill="1" applyAlignment="1">
      <alignment horizontal="right" vertical="center"/>
    </xf>
    <xf numFmtId="0" fontId="0" fillId="14" borderId="0" xfId="0" applyFill="1"/>
    <xf numFmtId="1" fontId="0" fillId="14" borderId="0" xfId="0" applyNumberFormat="1" applyFill="1" applyAlignment="1">
      <alignment horizontal="center"/>
    </xf>
    <xf numFmtId="0" fontId="12" fillId="0" borderId="16" xfId="0" applyFont="1" applyBorder="1"/>
    <xf numFmtId="0" fontId="12" fillId="0" borderId="16" xfId="0" applyFont="1" applyBorder="1" applyAlignment="1">
      <alignment horizontal="center" vertical="center" wrapText="1"/>
    </xf>
    <xf numFmtId="164" fontId="0" fillId="0" borderId="0" xfId="7" applyNumberFormat="1" applyFont="1" applyBorder="1"/>
    <xf numFmtId="1" fontId="0" fillId="0" borderId="0" xfId="0" applyNumberFormat="1"/>
    <xf numFmtId="0" fontId="11" fillId="0" borderId="0" xfId="0" applyFont="1" applyAlignment="1">
      <alignment horizontal="center"/>
    </xf>
    <xf numFmtId="0" fontId="11" fillId="0" borderId="0" xfId="0" applyFont="1"/>
    <xf numFmtId="9" fontId="0" fillId="0" borderId="0" xfId="6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3" fillId="11" borderId="17" xfId="0" applyFont="1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1" fillId="11" borderId="17" xfId="0" applyFont="1" applyFill="1" applyBorder="1"/>
    <xf numFmtId="0" fontId="1" fillId="0" borderId="17" xfId="0" applyFont="1" applyBorder="1"/>
    <xf numFmtId="0" fontId="0" fillId="10" borderId="5" xfId="0" applyFont="1" applyFill="1" applyBorder="1" applyAlignment="1">
      <alignment horizontal="center"/>
    </xf>
    <xf numFmtId="0" fontId="0" fillId="10" borderId="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10" borderId="0" xfId="0" applyFill="1"/>
    <xf numFmtId="0" fontId="7" fillId="11" borderId="17" xfId="0" applyFont="1" applyFill="1" applyBorder="1"/>
    <xf numFmtId="0" fontId="14" fillId="0" borderId="0" xfId="0" applyFont="1" applyAlignme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/>
    <xf numFmtId="0" fontId="9" fillId="5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15" borderId="5" xfId="0" applyFont="1" applyFill="1" applyBorder="1" applyAlignment="1">
      <alignment horizontal="center"/>
    </xf>
    <xf numFmtId="0" fontId="0" fillId="15" borderId="0" xfId="0" applyFont="1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0" fillId="15" borderId="0" xfId="0" applyFill="1" applyBorder="1"/>
    <xf numFmtId="9" fontId="0" fillId="15" borderId="6" xfId="6" applyFont="1" applyFill="1" applyBorder="1" applyAlignment="1">
      <alignment horizontal="center"/>
    </xf>
    <xf numFmtId="0" fontId="1" fillId="15" borderId="17" xfId="0" applyFont="1" applyFill="1" applyBorder="1"/>
    <xf numFmtId="0" fontId="0" fillId="15" borderId="17" xfId="0" applyFill="1" applyBorder="1" applyAlignment="1">
      <alignment horizontal="center"/>
    </xf>
    <xf numFmtId="1" fontId="0" fillId="15" borderId="0" xfId="0" applyNumberFormat="1" applyFill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9" fontId="8" fillId="0" borderId="15" xfId="6" applyFont="1" applyBorder="1" applyAlignment="1">
      <alignment horizontal="center"/>
    </xf>
    <xf numFmtId="9" fontId="8" fillId="0" borderId="16" xfId="6" applyFont="1" applyBorder="1" applyAlignment="1">
      <alignment horizontal="center"/>
    </xf>
    <xf numFmtId="9" fontId="8" fillId="0" borderId="1" xfId="6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8">
    <cellStyle name="Comma" xfId="7" builtinId="3"/>
    <cellStyle name="Comma 2" xfId="2" xr:uid="{F49D4BE4-D57E-4A4F-A870-2F0B56A5DB7D}"/>
    <cellStyle name="Currency 2" xfId="3" xr:uid="{D32E2199-8560-4447-94C7-7EFAD42CE604}"/>
    <cellStyle name="Normal" xfId="0" builtinId="0"/>
    <cellStyle name="Normal 2" xfId="1" xr:uid="{D0F6009A-3E03-45FF-B577-D4F5E3C5B24E}"/>
    <cellStyle name="Percent" xfId="6" builtinId="5"/>
    <cellStyle name="Percent 2" xfId="4" xr:uid="{37E58E9B-D869-4DF2-9C36-C9B60870BD12}"/>
    <cellStyle name="STYLE1" xfId="5" xr:uid="{7CF55BEE-A808-4038-9258-34121D9B18E8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5E094-D90B-4970-A5AA-85140BF9AFB4}">
  <sheetPr>
    <pageSetUpPr fitToPage="1"/>
  </sheetPr>
  <dimension ref="A1:S29"/>
  <sheetViews>
    <sheetView workbookViewId="0">
      <selection activeCell="E21" sqref="E21"/>
    </sheetView>
  </sheetViews>
  <sheetFormatPr defaultRowHeight="15" x14ac:dyDescent="0.25"/>
  <cols>
    <col min="1" max="1" width="26.140625" customWidth="1"/>
    <col min="2" max="2" width="13.85546875" hidden="1" customWidth="1"/>
    <col min="3" max="3" width="8.85546875" hidden="1" customWidth="1"/>
    <col min="4" max="4" width="10.7109375" hidden="1" customWidth="1"/>
    <col min="5" max="11" width="7.7109375" customWidth="1"/>
    <col min="12" max="12" width="2" hidden="1" customWidth="1"/>
    <col min="13" max="15" width="10.7109375" hidden="1" customWidth="1"/>
    <col min="16" max="16" width="1.7109375" hidden="1" customWidth="1"/>
    <col min="18" max="18" width="12" customWidth="1"/>
    <col min="19" max="19" width="13.5703125" customWidth="1"/>
  </cols>
  <sheetData>
    <row r="1" spans="1:19" ht="24" thickBot="1" x14ac:dyDescent="0.4">
      <c r="A1" s="124" t="s">
        <v>0</v>
      </c>
      <c r="B1" s="124"/>
    </row>
    <row r="2" spans="1:19" ht="26.25" thickBot="1" x14ac:dyDescent="0.3">
      <c r="B2" s="7"/>
      <c r="E2" s="141" t="s">
        <v>52</v>
      </c>
      <c r="F2" s="142"/>
      <c r="G2" s="142"/>
      <c r="H2" s="142"/>
      <c r="I2" s="142"/>
      <c r="J2" s="142"/>
      <c r="K2" s="142"/>
      <c r="L2" s="106"/>
      <c r="M2" s="106" t="s">
        <v>46</v>
      </c>
      <c r="N2" s="106"/>
      <c r="O2" s="106"/>
      <c r="P2" s="106"/>
      <c r="Q2" s="107" t="s">
        <v>25</v>
      </c>
      <c r="R2" s="95" t="s">
        <v>55</v>
      </c>
      <c r="S2" s="95" t="s">
        <v>58</v>
      </c>
    </row>
    <row r="3" spans="1:19" ht="45.75" thickBot="1" x14ac:dyDescent="0.3">
      <c r="B3" s="113" t="s">
        <v>45</v>
      </c>
      <c r="C3" s="113" t="s">
        <v>15</v>
      </c>
      <c r="D3" s="113" t="s">
        <v>16</v>
      </c>
      <c r="E3" s="125">
        <v>700</v>
      </c>
      <c r="F3" s="126">
        <v>800</v>
      </c>
      <c r="G3" s="126">
        <v>900</v>
      </c>
      <c r="H3" s="126">
        <v>1000</v>
      </c>
      <c r="I3" s="126">
        <v>1100</v>
      </c>
      <c r="J3" s="126">
        <v>1200</v>
      </c>
      <c r="K3" s="126">
        <v>1300</v>
      </c>
      <c r="L3" s="127"/>
      <c r="M3" s="128" t="s">
        <v>53</v>
      </c>
      <c r="N3" s="129" t="s">
        <v>22</v>
      </c>
      <c r="O3" s="130" t="s">
        <v>23</v>
      </c>
      <c r="P3" s="131"/>
      <c r="Q3" s="131" t="s">
        <v>47</v>
      </c>
      <c r="R3" s="131" t="s">
        <v>47</v>
      </c>
      <c r="S3" s="132" t="s">
        <v>47</v>
      </c>
    </row>
    <row r="4" spans="1:19" ht="15.75" thickBot="1" x14ac:dyDescent="0.3">
      <c r="A4" s="114" t="s">
        <v>54</v>
      </c>
      <c r="B4" s="115"/>
      <c r="C4" s="116"/>
      <c r="E4" s="41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3"/>
    </row>
    <row r="5" spans="1:19" ht="17.25" customHeight="1" thickBot="1" x14ac:dyDescent="0.3">
      <c r="A5" s="123" t="s">
        <v>57</v>
      </c>
      <c r="B5" s="115"/>
      <c r="C5" s="116"/>
      <c r="E5" s="119">
        <f>'DSR Usage Worksheet'!EM6</f>
        <v>21</v>
      </c>
      <c r="F5" s="120">
        <f>'DSR Usage Worksheet'!EN6</f>
        <v>16</v>
      </c>
      <c r="G5" s="120">
        <f>'DSR Usage Worksheet'!EO6</f>
        <v>13</v>
      </c>
      <c r="H5" s="120">
        <f>'DSR Usage Worksheet'!EP6</f>
        <v>10</v>
      </c>
      <c r="I5" s="120">
        <f>'DSR Usage Worksheet'!EQ6</f>
        <v>9</v>
      </c>
      <c r="J5" s="120">
        <f>'DSR Usage Worksheet'!ER6</f>
        <v>8</v>
      </c>
      <c r="K5" s="120">
        <f>'DSR Usage Worksheet'!ES6</f>
        <v>4</v>
      </c>
      <c r="L5" s="42">
        <f>'DSR Usage Worksheet'!ET6</f>
        <v>0</v>
      </c>
      <c r="M5" s="42"/>
      <c r="N5" s="42"/>
      <c r="O5" s="42"/>
      <c r="P5" s="42"/>
      <c r="Q5" s="11">
        <f>'DSR Usage Worksheet'!EY6</f>
        <v>35474</v>
      </c>
      <c r="R5" s="11">
        <f>'DSR Usage Worksheet'!EZ6</f>
        <v>21967</v>
      </c>
      <c r="S5" s="46">
        <f>'DSR Usage Worksheet'!FA6</f>
        <v>0.61924226193832099</v>
      </c>
    </row>
    <row r="6" spans="1:19" ht="15.75" thickBot="1" x14ac:dyDescent="0.3">
      <c r="A6" s="117" t="s">
        <v>1</v>
      </c>
      <c r="B6" s="115" t="str">
        <f>+'DSR Usage Worksheet'!EJ7</f>
        <v>485"</v>
      </c>
      <c r="C6" s="115">
        <f>+'DSR Usage Worksheet'!C7</f>
        <v>130</v>
      </c>
      <c r="D6" s="86">
        <f>+'DSR Usage Worksheet'!D7</f>
        <v>363.78461538461539</v>
      </c>
      <c r="E6" s="133">
        <f>'DSR Usage Worksheet'!EM7</f>
        <v>22</v>
      </c>
      <c r="F6" s="134">
        <f>'DSR Usage Worksheet'!EN7</f>
        <v>19</v>
      </c>
      <c r="G6" s="134">
        <f>'DSR Usage Worksheet'!EO7</f>
        <v>16</v>
      </c>
      <c r="H6" s="134">
        <f>'DSR Usage Worksheet'!EP7</f>
        <v>11</v>
      </c>
      <c r="I6" s="134">
        <f>'DSR Usage Worksheet'!EQ7</f>
        <v>7</v>
      </c>
      <c r="J6" s="134">
        <f>'DSR Usage Worksheet'!ER7</f>
        <v>4</v>
      </c>
      <c r="K6" s="134">
        <f>'DSR Usage Worksheet'!ES7</f>
        <v>3</v>
      </c>
      <c r="L6" s="135">
        <f>'DSR Usage Worksheet'!ET7</f>
        <v>0</v>
      </c>
      <c r="M6" s="134">
        <f>'DSR Usage Worksheet'!EU7</f>
        <v>13729</v>
      </c>
      <c r="N6" s="134">
        <f>'DSR Usage Worksheet'!EV7</f>
        <v>2527</v>
      </c>
      <c r="O6" s="134">
        <f>'DSR Usage Worksheet'!EW7</f>
        <v>7656</v>
      </c>
      <c r="P6" s="136"/>
      <c r="Q6" s="135">
        <f>'DSR Usage Worksheet'!EY7</f>
        <v>47292</v>
      </c>
      <c r="R6" s="135">
        <f>'DSR Usage Worksheet'!EZ7</f>
        <v>22590</v>
      </c>
      <c r="S6" s="137">
        <f>'DSR Usage Worksheet'!FA7</f>
        <v>0.47767064196904341</v>
      </c>
    </row>
    <row r="7" spans="1:19" ht="15.75" thickBot="1" x14ac:dyDescent="0.3">
      <c r="A7" s="117" t="s">
        <v>2</v>
      </c>
      <c r="B7" s="115" t="str">
        <f>+'DSR Usage Worksheet'!EJ8</f>
        <v>242"</v>
      </c>
      <c r="C7" s="115">
        <f>+'DSR Usage Worksheet'!C8</f>
        <v>129</v>
      </c>
      <c r="D7" s="86">
        <f>+'DSR Usage Worksheet'!D8</f>
        <v>267.14728682170545</v>
      </c>
      <c r="E7" s="121">
        <f>'DSR Usage Worksheet'!EM8</f>
        <v>9</v>
      </c>
      <c r="F7" s="75">
        <f>'DSR Usage Worksheet'!EN8</f>
        <v>5</v>
      </c>
      <c r="G7" s="75">
        <f>'DSR Usage Worksheet'!EO8</f>
        <v>0</v>
      </c>
      <c r="H7" s="75">
        <f>'DSR Usage Worksheet'!EP8</f>
        <v>0</v>
      </c>
      <c r="I7" s="75">
        <f>'DSR Usage Worksheet'!EQ8</f>
        <v>0</v>
      </c>
      <c r="J7" s="75">
        <f>'DSR Usage Worksheet'!ER8</f>
        <v>0</v>
      </c>
      <c r="K7" s="75">
        <f>'DSR Usage Worksheet'!ES8</f>
        <v>0</v>
      </c>
      <c r="L7" s="11">
        <f>'DSR Usage Worksheet'!ET8</f>
        <v>0</v>
      </c>
      <c r="M7" s="31">
        <f>'DSR Usage Worksheet'!EU8</f>
        <v>7456</v>
      </c>
      <c r="N7" s="31">
        <f>'DSR Usage Worksheet'!EV8</f>
        <v>1037</v>
      </c>
      <c r="O7" s="31">
        <f>'DSR Usage Worksheet'!EW8</f>
        <v>5576</v>
      </c>
      <c r="P7" s="42"/>
      <c r="Q7" s="11">
        <f>'DSR Usage Worksheet'!EY8</f>
        <v>34462</v>
      </c>
      <c r="R7" s="11">
        <f>'DSR Usage Worksheet'!EZ8</f>
        <v>7158</v>
      </c>
      <c r="S7" s="46">
        <f>'DSR Usage Worksheet'!FA8</f>
        <v>0.207707039637862</v>
      </c>
    </row>
    <row r="8" spans="1:19" ht="15.75" thickBot="1" x14ac:dyDescent="0.3">
      <c r="A8" s="117" t="s">
        <v>3</v>
      </c>
      <c r="B8" s="115" t="str">
        <f>+'DSR Usage Worksheet'!EJ9</f>
        <v>474"</v>
      </c>
      <c r="C8" s="115">
        <f>+'DSR Usage Worksheet'!C9</f>
        <v>121</v>
      </c>
      <c r="D8" s="86">
        <f>+'DSR Usage Worksheet'!D9</f>
        <v>423.72727272727275</v>
      </c>
      <c r="E8" s="133">
        <f>'DSR Usage Worksheet'!EM9</f>
        <v>23</v>
      </c>
      <c r="F8" s="134">
        <f>'DSR Usage Worksheet'!EN9</f>
        <v>21</v>
      </c>
      <c r="G8" s="134">
        <f>'DSR Usage Worksheet'!EO9</f>
        <v>20</v>
      </c>
      <c r="H8" s="134">
        <f>'DSR Usage Worksheet'!EP9</f>
        <v>12</v>
      </c>
      <c r="I8" s="134">
        <f>'DSR Usage Worksheet'!EQ9</f>
        <v>11</v>
      </c>
      <c r="J8" s="134">
        <f>'DSR Usage Worksheet'!ER9</f>
        <v>5</v>
      </c>
      <c r="K8" s="134">
        <f>'DSR Usage Worksheet'!ES9</f>
        <v>4</v>
      </c>
      <c r="L8" s="135">
        <f>'DSR Usage Worksheet'!ET9</f>
        <v>0</v>
      </c>
      <c r="M8" s="134">
        <f>'DSR Usage Worksheet'!EU9</f>
        <v>11578</v>
      </c>
      <c r="N8" s="134">
        <f>'DSR Usage Worksheet'!EV9</f>
        <v>3659</v>
      </c>
      <c r="O8" s="134">
        <f>'DSR Usage Worksheet'!EW9</f>
        <v>8160</v>
      </c>
      <c r="P8" s="136"/>
      <c r="Q8" s="135">
        <f>'DSR Usage Worksheet'!EY9</f>
        <v>51271</v>
      </c>
      <c r="R8" s="135">
        <f>'DSR Usage Worksheet'!EZ9</f>
        <v>25233</v>
      </c>
      <c r="S8" s="137">
        <f>'DSR Usage Worksheet'!FA9</f>
        <v>0.4921495582297985</v>
      </c>
    </row>
    <row r="9" spans="1:19" ht="15.75" thickBot="1" x14ac:dyDescent="0.3">
      <c r="A9" s="117" t="s">
        <v>4</v>
      </c>
      <c r="B9" s="115" t="str">
        <f>+'DSR Usage Worksheet'!EJ10</f>
        <v>289"</v>
      </c>
      <c r="C9" s="115">
        <f>+'DSR Usage Worksheet'!C10</f>
        <v>122</v>
      </c>
      <c r="D9" s="86">
        <f>+'DSR Usage Worksheet'!D10</f>
        <v>452.08196721311475</v>
      </c>
      <c r="E9" s="121">
        <f>'DSR Usage Worksheet'!EM10</f>
        <v>28</v>
      </c>
      <c r="F9" s="75">
        <f>'DSR Usage Worksheet'!EN10</f>
        <v>26</v>
      </c>
      <c r="G9" s="75">
        <f>'DSR Usage Worksheet'!EO10</f>
        <v>20</v>
      </c>
      <c r="H9" s="75">
        <f>'DSR Usage Worksheet'!EP10</f>
        <v>17</v>
      </c>
      <c r="I9" s="75">
        <f>'DSR Usage Worksheet'!EQ10</f>
        <v>13</v>
      </c>
      <c r="J9" s="75">
        <f>'DSR Usage Worksheet'!ER10</f>
        <v>10</v>
      </c>
      <c r="K9" s="75">
        <f>'DSR Usage Worksheet'!ES10</f>
        <v>8</v>
      </c>
      <c r="L9" s="11">
        <f>'DSR Usage Worksheet'!ET10</f>
        <v>0</v>
      </c>
      <c r="M9" s="31">
        <f>'DSR Usage Worksheet'!EU10</f>
        <v>15184</v>
      </c>
      <c r="N9" s="31">
        <f>'DSR Usage Worksheet'!EV10</f>
        <v>2971</v>
      </c>
      <c r="O9" s="31">
        <f>'DSR Usage Worksheet'!EW10</f>
        <v>10593</v>
      </c>
      <c r="P9" s="42"/>
      <c r="Q9" s="11">
        <f>'DSR Usage Worksheet'!EY10</f>
        <v>55154</v>
      </c>
      <c r="R9" s="11">
        <f>'DSR Usage Worksheet'!EZ10</f>
        <v>32136</v>
      </c>
      <c r="S9" s="46">
        <f>'DSR Usage Worksheet'!FA10</f>
        <v>0.58265946259564128</v>
      </c>
    </row>
    <row r="10" spans="1:19" ht="15.75" thickBot="1" x14ac:dyDescent="0.3">
      <c r="A10" s="138" t="s">
        <v>5</v>
      </c>
      <c r="B10" s="115" t="str">
        <f>+'DSR Usage Worksheet'!EJ11</f>
        <v>14"</v>
      </c>
      <c r="C10" s="115">
        <f>+'DSR Usage Worksheet'!C11</f>
        <v>39</v>
      </c>
      <c r="D10" s="86">
        <f>+'DSR Usage Worksheet'!D11</f>
        <v>235.30769230769232</v>
      </c>
      <c r="E10" s="133">
        <f>'DSR Usage Worksheet'!EM11</f>
        <v>6</v>
      </c>
      <c r="F10" s="134">
        <f>'DSR Usage Worksheet'!EN11</f>
        <v>2</v>
      </c>
      <c r="G10" s="134">
        <f>'DSR Usage Worksheet'!EO11</f>
        <v>1</v>
      </c>
      <c r="H10" s="134">
        <f>'DSR Usage Worksheet'!EP11</f>
        <v>0</v>
      </c>
      <c r="I10" s="134">
        <f>'DSR Usage Worksheet'!EQ11</f>
        <v>0</v>
      </c>
      <c r="J10" s="134">
        <f>'DSR Usage Worksheet'!ER11</f>
        <v>0</v>
      </c>
      <c r="K10" s="134">
        <f>'DSR Usage Worksheet'!ES11</f>
        <v>0</v>
      </c>
      <c r="L10" s="135">
        <f>'DSR Usage Worksheet'!ET11</f>
        <v>0</v>
      </c>
      <c r="M10" s="134">
        <f>'DSR Usage Worksheet'!EU11</f>
        <v>7780</v>
      </c>
      <c r="N10" s="134">
        <f>'DSR Usage Worksheet'!EV11</f>
        <v>583</v>
      </c>
      <c r="O10" s="134">
        <f>'DSR Usage Worksheet'!EW11</f>
        <v>0</v>
      </c>
      <c r="P10" s="136"/>
      <c r="Q10" s="135">
        <f>'DSR Usage Worksheet'!EY11</f>
        <v>9177</v>
      </c>
      <c r="R10" s="135">
        <f>'DSR Usage Worksheet'!EZ11</f>
        <v>4778</v>
      </c>
      <c r="S10" s="137">
        <f>'DSR Usage Worksheet'!FA11</f>
        <v>0.52064944971123461</v>
      </c>
    </row>
    <row r="11" spans="1:19" ht="15.75" thickBot="1" x14ac:dyDescent="0.3">
      <c r="A11" s="118" t="s">
        <v>6</v>
      </c>
      <c r="B11" s="115" t="str">
        <f>+'DSR Usage Worksheet'!EJ12</f>
        <v>33"</v>
      </c>
      <c r="C11" s="115">
        <f>+'DSR Usage Worksheet'!C12</f>
        <v>43</v>
      </c>
      <c r="D11" s="86">
        <f>+'DSR Usage Worksheet'!D12</f>
        <v>92.116279069767444</v>
      </c>
      <c r="E11" s="121">
        <f>'DSR Usage Worksheet'!EM12</f>
        <v>0</v>
      </c>
      <c r="F11" s="75">
        <f>'DSR Usage Worksheet'!EN12</f>
        <v>0</v>
      </c>
      <c r="G11" s="75">
        <f>'DSR Usage Worksheet'!EO12</f>
        <v>0</v>
      </c>
      <c r="H11" s="75">
        <f>'DSR Usage Worksheet'!EP12</f>
        <v>0</v>
      </c>
      <c r="I11" s="75">
        <f>'DSR Usage Worksheet'!EQ12</f>
        <v>0</v>
      </c>
      <c r="J11" s="75">
        <f>'DSR Usage Worksheet'!ER12</f>
        <v>0</v>
      </c>
      <c r="K11" s="75">
        <f>'DSR Usage Worksheet'!ES12</f>
        <v>0</v>
      </c>
      <c r="L11" s="11">
        <f>'DSR Usage Worksheet'!ET12</f>
        <v>0</v>
      </c>
      <c r="M11" s="31">
        <f>'DSR Usage Worksheet'!EU12</f>
        <v>1525</v>
      </c>
      <c r="N11" s="31">
        <f>'DSR Usage Worksheet'!EV12</f>
        <v>130</v>
      </c>
      <c r="O11" s="31">
        <f>'DSR Usage Worksheet'!EW12</f>
        <v>2169</v>
      </c>
      <c r="P11" s="42"/>
      <c r="Q11" s="11">
        <f>'DSR Usage Worksheet'!EY12</f>
        <v>3961</v>
      </c>
      <c r="R11" s="11">
        <f>'DSR Usage Worksheet'!EZ12</f>
        <v>0</v>
      </c>
      <c r="S11" s="46">
        <f>'DSR Usage Worksheet'!FA12</f>
        <v>0</v>
      </c>
    </row>
    <row r="12" spans="1:19" ht="15.75" thickBot="1" x14ac:dyDescent="0.3">
      <c r="A12" s="138" t="s">
        <v>7</v>
      </c>
      <c r="B12" s="139" t="str">
        <f>+'DSR Usage Worksheet'!EJ13</f>
        <v>13"</v>
      </c>
      <c r="C12" s="139">
        <f>+'DSR Usage Worksheet'!C13</f>
        <v>101</v>
      </c>
      <c r="D12" s="140">
        <f>+'DSR Usage Worksheet'!D13</f>
        <v>476.74257425742576</v>
      </c>
      <c r="E12" s="133">
        <f>'DSR Usage Worksheet'!EM13</f>
        <v>26</v>
      </c>
      <c r="F12" s="134">
        <f>'DSR Usage Worksheet'!EN13</f>
        <v>23</v>
      </c>
      <c r="G12" s="134">
        <f>'DSR Usage Worksheet'!EO13</f>
        <v>20</v>
      </c>
      <c r="H12" s="134">
        <f>'DSR Usage Worksheet'!EP13</f>
        <v>15</v>
      </c>
      <c r="I12" s="134">
        <f>'DSR Usage Worksheet'!EQ13</f>
        <v>11</v>
      </c>
      <c r="J12" s="134">
        <f>'DSR Usage Worksheet'!ER13</f>
        <v>10</v>
      </c>
      <c r="K12" s="134">
        <f>'DSR Usage Worksheet'!ES13</f>
        <v>9</v>
      </c>
      <c r="L12" s="135">
        <f>'DSR Usage Worksheet'!ET13</f>
        <v>0</v>
      </c>
      <c r="M12" s="134">
        <f>'DSR Usage Worksheet'!EU13</f>
        <v>16615</v>
      </c>
      <c r="N12" s="134">
        <f>'DSR Usage Worksheet'!EV13</f>
        <v>3392</v>
      </c>
      <c r="O12" s="134">
        <f>'DSR Usage Worksheet'!EW13</f>
        <v>10236</v>
      </c>
      <c r="P12" s="136"/>
      <c r="Q12" s="135">
        <f>'DSR Usage Worksheet'!EY13</f>
        <v>48151</v>
      </c>
      <c r="R12" s="135">
        <f>'DSR Usage Worksheet'!EZ13</f>
        <v>30750</v>
      </c>
      <c r="S12" s="137">
        <f>'DSR Usage Worksheet'!FA13</f>
        <v>0.63861602043571264</v>
      </c>
    </row>
    <row r="13" spans="1:19" ht="15.75" thickBot="1" x14ac:dyDescent="0.3">
      <c r="A13" s="118" t="s">
        <v>8</v>
      </c>
      <c r="B13" s="115" t="str">
        <f>+'DSR Usage Worksheet'!EJ14</f>
        <v>60"</v>
      </c>
      <c r="C13" s="115">
        <f>+'DSR Usage Worksheet'!C14</f>
        <v>94</v>
      </c>
      <c r="D13" s="86">
        <f>+'DSR Usage Worksheet'!D14</f>
        <v>236.32978723404256</v>
      </c>
      <c r="E13" s="121">
        <f>'DSR Usage Worksheet'!EM14</f>
        <v>3</v>
      </c>
      <c r="F13" s="75">
        <f>'DSR Usage Worksheet'!EN14</f>
        <v>3</v>
      </c>
      <c r="G13" s="75">
        <f>'DSR Usage Worksheet'!EO14</f>
        <v>2</v>
      </c>
      <c r="H13" s="75">
        <f>'DSR Usage Worksheet'!EP14</f>
        <v>1</v>
      </c>
      <c r="I13" s="75">
        <f>'DSR Usage Worksheet'!EQ14</f>
        <v>1</v>
      </c>
      <c r="J13" s="75">
        <f>'DSR Usage Worksheet'!ER14</f>
        <v>1</v>
      </c>
      <c r="K13" s="75">
        <f>'DSR Usage Worksheet'!ES14</f>
        <v>1</v>
      </c>
      <c r="L13" s="11">
        <f>'DSR Usage Worksheet'!ET14</f>
        <v>0</v>
      </c>
      <c r="M13" s="31">
        <f>'DSR Usage Worksheet'!EU14</f>
        <v>289</v>
      </c>
      <c r="N13" s="31">
        <f>'DSR Usage Worksheet'!EV14</f>
        <v>0</v>
      </c>
      <c r="O13" s="31">
        <f>'DSR Usage Worksheet'!EW14</f>
        <v>6346</v>
      </c>
      <c r="P13" s="42"/>
      <c r="Q13" s="56">
        <f>'DSR Usage Worksheet'!EY14</f>
        <v>22215</v>
      </c>
      <c r="R13" s="11">
        <f>'DSR Usage Worksheet'!EZ14</f>
        <v>3337</v>
      </c>
      <c r="S13" s="46">
        <f>'DSR Usage Worksheet'!FA14</f>
        <v>0.15021381949133469</v>
      </c>
    </row>
    <row r="14" spans="1:19" ht="15.75" thickBot="1" x14ac:dyDescent="0.3">
      <c r="A14" s="138" t="s">
        <v>9</v>
      </c>
      <c r="B14" s="139" t="str">
        <f>+'DSR Usage Worksheet'!EJ15</f>
        <v>475"</v>
      </c>
      <c r="C14" s="139">
        <f>+'DSR Usage Worksheet'!C15</f>
        <v>130</v>
      </c>
      <c r="D14" s="140">
        <f>+'DSR Usage Worksheet'!D15</f>
        <v>455.68461538461537</v>
      </c>
      <c r="E14" s="133">
        <f>'DSR Usage Worksheet'!EM15</f>
        <v>28</v>
      </c>
      <c r="F14" s="134">
        <f>'DSR Usage Worksheet'!EN15</f>
        <v>21</v>
      </c>
      <c r="G14" s="134">
        <f>'DSR Usage Worksheet'!EO15</f>
        <v>19</v>
      </c>
      <c r="H14" s="134">
        <f>'DSR Usage Worksheet'!EP15</f>
        <v>17</v>
      </c>
      <c r="I14" s="134">
        <f>'DSR Usage Worksheet'!EQ15</f>
        <v>15</v>
      </c>
      <c r="J14" s="134">
        <f>'DSR Usage Worksheet'!ER15</f>
        <v>11</v>
      </c>
      <c r="K14" s="134">
        <f>'DSR Usage Worksheet'!ES15</f>
        <v>9</v>
      </c>
      <c r="L14" s="135">
        <f>'DSR Usage Worksheet'!ET15</f>
        <v>0</v>
      </c>
      <c r="M14" s="134">
        <f>'DSR Usage Worksheet'!EU15</f>
        <v>15529</v>
      </c>
      <c r="N14" s="134">
        <f>'DSR Usage Worksheet'!EV15</f>
        <v>4439</v>
      </c>
      <c r="O14" s="134">
        <f>'DSR Usage Worksheet'!EW15</f>
        <v>5657</v>
      </c>
      <c r="P14" s="136"/>
      <c r="Q14" s="135">
        <f>'DSR Usage Worksheet'!EY15</f>
        <v>59239</v>
      </c>
      <c r="R14" s="135">
        <f>'DSR Usage Worksheet'!EZ15</f>
        <v>34447</v>
      </c>
      <c r="S14" s="137">
        <f>'DSR Usage Worksheet'!FA15</f>
        <v>0.58149192255102211</v>
      </c>
    </row>
    <row r="15" spans="1:19" ht="15.75" thickBot="1" x14ac:dyDescent="0.3">
      <c r="A15" s="118" t="s">
        <v>10</v>
      </c>
      <c r="B15" s="115" t="str">
        <f>+'DSR Usage Worksheet'!EJ16</f>
        <v>Not recorded</v>
      </c>
      <c r="C15" s="115">
        <f>+'DSR Usage Worksheet'!C16</f>
        <v>122</v>
      </c>
      <c r="D15" s="86">
        <f>+'DSR Usage Worksheet'!D16</f>
        <v>498.76229508196724</v>
      </c>
      <c r="E15" s="121">
        <f>'DSR Usage Worksheet'!EM16</f>
        <v>34</v>
      </c>
      <c r="F15" s="75">
        <f>'DSR Usage Worksheet'!EN16</f>
        <v>28</v>
      </c>
      <c r="G15" s="75">
        <f>'DSR Usage Worksheet'!EO16</f>
        <v>25</v>
      </c>
      <c r="H15" s="75">
        <f>'DSR Usage Worksheet'!EP16</f>
        <v>22</v>
      </c>
      <c r="I15" s="75">
        <f>'DSR Usage Worksheet'!EQ16</f>
        <v>15</v>
      </c>
      <c r="J15" s="75">
        <f>'DSR Usage Worksheet'!ER16</f>
        <v>9</v>
      </c>
      <c r="K15" s="75">
        <f>'DSR Usage Worksheet'!ES16</f>
        <v>7</v>
      </c>
      <c r="L15" s="42">
        <f>'DSR Usage Worksheet'!ET16</f>
        <v>0</v>
      </c>
      <c r="M15" s="31">
        <f>'DSR Usage Worksheet'!EU16</f>
        <v>17391</v>
      </c>
      <c r="N15" s="31">
        <f>'DSR Usage Worksheet'!EV16</f>
        <v>2915</v>
      </c>
      <c r="O15" s="31">
        <f>'DSR Usage Worksheet'!EW16</f>
        <v>11258</v>
      </c>
      <c r="P15" s="42"/>
      <c r="Q15" s="56">
        <f>'DSR Usage Worksheet'!EY16</f>
        <v>60849</v>
      </c>
      <c r="R15" s="11">
        <f>'DSR Usage Worksheet'!EZ16</f>
        <v>38994</v>
      </c>
      <c r="S15" s="46">
        <f>'DSR Usage Worksheet'!FA16</f>
        <v>0.64083222402997586</v>
      </c>
    </row>
    <row r="16" spans="1:19" ht="15.75" thickBot="1" x14ac:dyDescent="0.3">
      <c r="A16" s="138" t="s">
        <v>11</v>
      </c>
      <c r="B16" s="139" t="str">
        <f>+'DSR Usage Worksheet'!EJ17</f>
        <v>Not recorded</v>
      </c>
      <c r="C16" s="139">
        <f>+'DSR Usage Worksheet'!C17</f>
        <v>116</v>
      </c>
      <c r="D16" s="140">
        <f>+'DSR Usage Worksheet'!D17</f>
        <v>430.43965517241378</v>
      </c>
      <c r="E16" s="133">
        <f>'DSR Usage Worksheet'!EM17</f>
        <v>26</v>
      </c>
      <c r="F16" s="134">
        <f>'DSR Usage Worksheet'!EN17</f>
        <v>22</v>
      </c>
      <c r="G16" s="134">
        <f>'DSR Usage Worksheet'!EO17</f>
        <v>18</v>
      </c>
      <c r="H16" s="134">
        <f>'DSR Usage Worksheet'!EP17</f>
        <v>17</v>
      </c>
      <c r="I16" s="134">
        <f>'DSR Usage Worksheet'!EQ17</f>
        <v>14</v>
      </c>
      <c r="J16" s="134">
        <f>'DSR Usage Worksheet'!ER17</f>
        <v>11</v>
      </c>
      <c r="K16" s="134">
        <f>'DSR Usage Worksheet'!ES17</f>
        <v>7</v>
      </c>
      <c r="L16" s="136">
        <f>'DSR Usage Worksheet'!ET17</f>
        <v>0</v>
      </c>
      <c r="M16" s="134">
        <f>'DSR Usage Worksheet'!EU17</f>
        <v>15115</v>
      </c>
      <c r="N16" s="134">
        <f>'DSR Usage Worksheet'!EV17</f>
        <v>2875</v>
      </c>
      <c r="O16" s="134">
        <f>'DSR Usage Worksheet'!EW17</f>
        <v>8601</v>
      </c>
      <c r="P16" s="136"/>
      <c r="Q16" s="135">
        <f>'DSR Usage Worksheet'!EY17</f>
        <v>49931</v>
      </c>
      <c r="R16" s="135">
        <f>'DSR Usage Worksheet'!EZ17</f>
        <v>29589</v>
      </c>
      <c r="S16" s="137">
        <f>'DSR Usage Worksheet'!FA17</f>
        <v>0.59259778494322168</v>
      </c>
    </row>
    <row r="17" spans="1:19" ht="15.75" hidden="1" thickBot="1" x14ac:dyDescent="0.3">
      <c r="A17" s="116" t="s">
        <v>12</v>
      </c>
      <c r="B17" s="115"/>
      <c r="C17" s="116"/>
      <c r="E17" s="41">
        <f>'DSR Usage Worksheet'!EM18</f>
        <v>0</v>
      </c>
      <c r="F17" s="42">
        <f>'DSR Usage Worksheet'!EN18</f>
        <v>0</v>
      </c>
      <c r="G17" s="42">
        <f>'DSR Usage Worksheet'!EO18</f>
        <v>0</v>
      </c>
      <c r="H17" s="42">
        <f>'DSR Usage Worksheet'!EP18</f>
        <v>0</v>
      </c>
      <c r="I17" s="94">
        <f>'DSR Usage Worksheet'!EQ18</f>
        <v>0</v>
      </c>
      <c r="J17" s="42">
        <f>'DSR Usage Worksheet'!ER18</f>
        <v>0</v>
      </c>
      <c r="K17" s="42">
        <f>'DSR Usage Worksheet'!ES18</f>
        <v>0</v>
      </c>
      <c r="L17" s="42">
        <f>'DSR Usage Worksheet'!ET18</f>
        <v>0</v>
      </c>
      <c r="M17" s="42">
        <f>'DSR Usage Worksheet'!EU18</f>
        <v>0</v>
      </c>
      <c r="N17" s="42">
        <f>'DSR Usage Worksheet'!EV18</f>
        <v>0</v>
      </c>
      <c r="O17" s="42">
        <f>'DSR Usage Worksheet'!EW18</f>
        <v>0</v>
      </c>
      <c r="P17" s="42">
        <f>'DSR Usage Worksheet'!EX18</f>
        <v>0</v>
      </c>
      <c r="Q17" s="42">
        <f>'DSR Usage Worksheet'!EY18</f>
        <v>0</v>
      </c>
      <c r="R17" s="42">
        <f>'DSR Usage Worksheet'!EZ18</f>
        <v>0</v>
      </c>
      <c r="S17" s="46" t="e">
        <f>'DSR Usage Worksheet'!FA18</f>
        <v>#DIV/0!</v>
      </c>
    </row>
    <row r="18" spans="1:19" ht="15.75" hidden="1" thickBot="1" x14ac:dyDescent="0.3">
      <c r="A18" s="116" t="s">
        <v>13</v>
      </c>
      <c r="B18" s="115"/>
      <c r="C18" s="116"/>
      <c r="E18" s="41">
        <f>'DSR Usage Worksheet'!EM19</f>
        <v>0</v>
      </c>
      <c r="F18" s="42">
        <f>'DSR Usage Worksheet'!EN19</f>
        <v>0</v>
      </c>
      <c r="G18" s="42">
        <f>'DSR Usage Worksheet'!EO19</f>
        <v>0</v>
      </c>
      <c r="H18" s="42">
        <f>'DSR Usage Worksheet'!EP19</f>
        <v>0</v>
      </c>
      <c r="I18" s="94">
        <f>'DSR Usage Worksheet'!EQ19</f>
        <v>0</v>
      </c>
      <c r="J18" s="42">
        <f>'DSR Usage Worksheet'!ER19</f>
        <v>0</v>
      </c>
      <c r="K18" s="42">
        <f>'DSR Usage Worksheet'!ES19</f>
        <v>0</v>
      </c>
      <c r="L18" s="42">
        <f>'DSR Usage Worksheet'!ET19</f>
        <v>0</v>
      </c>
      <c r="M18" s="42">
        <f>'DSR Usage Worksheet'!EU19</f>
        <v>0</v>
      </c>
      <c r="N18" s="42">
        <f>'DSR Usage Worksheet'!EV19</f>
        <v>0</v>
      </c>
      <c r="O18" s="42">
        <f>'DSR Usage Worksheet'!EW19</f>
        <v>0</v>
      </c>
      <c r="P18" s="42">
        <f>'DSR Usage Worksheet'!EX19</f>
        <v>0</v>
      </c>
      <c r="Q18" s="42">
        <f>'DSR Usage Worksheet'!EY19</f>
        <v>0</v>
      </c>
      <c r="R18" s="42">
        <f>'DSR Usage Worksheet'!EZ19</f>
        <v>0</v>
      </c>
      <c r="S18" s="46" t="e">
        <f>'DSR Usage Worksheet'!FA19</f>
        <v>#DIV/0!</v>
      </c>
    </row>
    <row r="19" spans="1:19" ht="15.75" hidden="1" thickBot="1" x14ac:dyDescent="0.3">
      <c r="A19" s="116" t="s">
        <v>14</v>
      </c>
      <c r="B19" s="115"/>
      <c r="C19" s="116"/>
      <c r="E19" s="41">
        <f>'DSR Usage Worksheet'!EM20</f>
        <v>0</v>
      </c>
      <c r="F19" s="42">
        <f>'DSR Usage Worksheet'!EN20</f>
        <v>0</v>
      </c>
      <c r="G19" s="42">
        <f>'DSR Usage Worksheet'!EO20</f>
        <v>0</v>
      </c>
      <c r="H19" s="42">
        <f>'DSR Usage Worksheet'!EP20</f>
        <v>0</v>
      </c>
      <c r="I19" s="94">
        <f>'DSR Usage Worksheet'!EQ20</f>
        <v>0</v>
      </c>
      <c r="J19" s="42">
        <f>'DSR Usage Worksheet'!ER20</f>
        <v>0</v>
      </c>
      <c r="K19" s="42">
        <f>'DSR Usage Worksheet'!ES20</f>
        <v>0</v>
      </c>
      <c r="L19" s="42">
        <f>'DSR Usage Worksheet'!ET20</f>
        <v>0</v>
      </c>
      <c r="M19" s="42">
        <f>'DSR Usage Worksheet'!EU20</f>
        <v>0</v>
      </c>
      <c r="N19" s="42">
        <f>'DSR Usage Worksheet'!EV20</f>
        <v>0</v>
      </c>
      <c r="O19" s="42">
        <f>'DSR Usage Worksheet'!EW20</f>
        <v>0</v>
      </c>
      <c r="P19" s="42">
        <f>'DSR Usage Worksheet'!EX20</f>
        <v>0</v>
      </c>
      <c r="Q19" s="42">
        <f>'DSR Usage Worksheet'!EY20</f>
        <v>0</v>
      </c>
      <c r="R19" s="42">
        <f>'DSR Usage Worksheet'!EZ20</f>
        <v>0</v>
      </c>
      <c r="S19" s="46" t="e">
        <f>'DSR Usage Worksheet'!FA20</f>
        <v>#DIV/0!</v>
      </c>
    </row>
    <row r="20" spans="1:19" ht="15.75" thickBot="1" x14ac:dyDescent="0.3">
      <c r="A20" s="116"/>
      <c r="B20" s="115" t="s">
        <v>17</v>
      </c>
      <c r="C20" s="116"/>
      <c r="E20" s="41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6"/>
    </row>
    <row r="21" spans="1:19" ht="15.75" thickBot="1" x14ac:dyDescent="0.3">
      <c r="A21" s="7"/>
      <c r="B21" s="110"/>
      <c r="C21" s="111">
        <v>0</v>
      </c>
      <c r="D21" s="111"/>
      <c r="E21" s="47">
        <f>'DSR Usage Worksheet'!EM22</f>
        <v>226</v>
      </c>
      <c r="F21" s="48">
        <f>'DSR Usage Worksheet'!EN22</f>
        <v>170</v>
      </c>
      <c r="G21" s="48">
        <f>'DSR Usage Worksheet'!EO22</f>
        <v>141</v>
      </c>
      <c r="H21" s="48">
        <f>'DSR Usage Worksheet'!EP22</f>
        <v>112</v>
      </c>
      <c r="I21" s="48">
        <f>'DSR Usage Worksheet'!EQ22</f>
        <v>87</v>
      </c>
      <c r="J21" s="48">
        <f>'DSR Usage Worksheet'!ER22</f>
        <v>61</v>
      </c>
      <c r="K21" s="48">
        <f>'DSR Usage Worksheet'!ES22</f>
        <v>48</v>
      </c>
      <c r="L21" s="48" t="str">
        <f>'DSR Usage Worksheet'!ET22</f>
        <v xml:space="preserve"> </v>
      </c>
      <c r="M21" s="48">
        <f>'DSR Usage Worksheet'!EU22</f>
        <v>122191</v>
      </c>
      <c r="N21" s="48">
        <f>'DSR Usage Worksheet'!EV22</f>
        <v>24528</v>
      </c>
      <c r="O21" s="48">
        <f>'DSR Usage Worksheet'!EW22</f>
        <v>76252</v>
      </c>
      <c r="P21" s="48" t="str">
        <f>'DSR Usage Worksheet'!EX22</f>
        <v xml:space="preserve"> </v>
      </c>
      <c r="Q21" s="48">
        <f>'DSR Usage Worksheet'!EY22</f>
        <v>0</v>
      </c>
      <c r="R21" s="48">
        <f>'DSR Usage Worksheet'!EZ22</f>
        <v>0</v>
      </c>
      <c r="S21" s="73">
        <f>'DSR Usage Worksheet'!FA22</f>
        <v>0</v>
      </c>
    </row>
    <row r="22" spans="1:19" x14ac:dyDescent="0.25">
      <c r="A22" s="7"/>
      <c r="B22" s="110"/>
      <c r="C22" s="111"/>
      <c r="D22" s="42"/>
      <c r="E22" s="42"/>
      <c r="F22" s="42"/>
      <c r="G22" s="42"/>
      <c r="H22" s="42"/>
      <c r="I22" s="42"/>
      <c r="J22" s="42"/>
      <c r="K22" s="42"/>
      <c r="L22" s="108"/>
      <c r="M22" s="108"/>
      <c r="N22" s="108"/>
      <c r="O22" s="108"/>
      <c r="P22" s="108"/>
      <c r="Q22" s="108"/>
      <c r="R22" s="112"/>
    </row>
    <row r="23" spans="1:19" x14ac:dyDescent="0.25">
      <c r="A23" s="145" t="s">
        <v>48</v>
      </c>
      <c r="B23" s="145"/>
      <c r="E23" s="85">
        <f>+E21/11</f>
        <v>20.545454545454547</v>
      </c>
      <c r="F23" s="85">
        <f t="shared" ref="F23:K23" si="0">+F21/11</f>
        <v>15.454545454545455</v>
      </c>
      <c r="G23" s="85">
        <f t="shared" si="0"/>
        <v>12.818181818181818</v>
      </c>
      <c r="H23" s="85">
        <f t="shared" si="0"/>
        <v>10.181818181818182</v>
      </c>
      <c r="I23" s="85">
        <f t="shared" si="0"/>
        <v>7.9090909090909092</v>
      </c>
      <c r="J23" s="85">
        <f t="shared" si="0"/>
        <v>5.5454545454545459</v>
      </c>
      <c r="K23" s="85">
        <f t="shared" si="0"/>
        <v>4.3636363636363633</v>
      </c>
      <c r="L23" s="109"/>
    </row>
    <row r="24" spans="1:19" x14ac:dyDescent="0.25">
      <c r="A24" s="99"/>
      <c r="B24" s="111"/>
      <c r="E24" s="109"/>
      <c r="F24" s="109"/>
      <c r="G24" s="109"/>
      <c r="H24" s="109"/>
      <c r="I24" s="109"/>
      <c r="J24" s="109"/>
      <c r="K24" s="109"/>
      <c r="L24" s="109"/>
    </row>
    <row r="25" spans="1:19" x14ac:dyDescent="0.25">
      <c r="A25" s="146" t="s">
        <v>49</v>
      </c>
      <c r="B25" s="146"/>
      <c r="E25" s="88">
        <f>(+E6+E7+E8)/3</f>
        <v>18</v>
      </c>
      <c r="F25" s="88">
        <f>(+F6+F7+F8)/3</f>
        <v>15</v>
      </c>
      <c r="G25" s="88">
        <f>(+G6+G7+G8)/3</f>
        <v>12</v>
      </c>
      <c r="H25" s="88">
        <f t="shared" ref="H25:K25" si="1">(+H6+H7+H8)/3</f>
        <v>7.666666666666667</v>
      </c>
      <c r="I25" s="88">
        <f t="shared" si="1"/>
        <v>6</v>
      </c>
      <c r="J25" s="88">
        <f t="shared" si="1"/>
        <v>3</v>
      </c>
      <c r="K25" s="88">
        <f t="shared" si="1"/>
        <v>2.3333333333333335</v>
      </c>
      <c r="L25" s="109" t="s">
        <v>17</v>
      </c>
    </row>
    <row r="26" spans="1:19" x14ac:dyDescent="0.25">
      <c r="A26" s="99"/>
      <c r="B26" s="111" t="s">
        <v>33</v>
      </c>
      <c r="E26" s="109"/>
      <c r="F26" s="109"/>
      <c r="G26" s="109"/>
      <c r="H26" s="109"/>
      <c r="I26" s="109"/>
      <c r="J26" s="109"/>
      <c r="K26" s="109"/>
      <c r="L26" s="109"/>
    </row>
    <row r="27" spans="1:19" x14ac:dyDescent="0.25">
      <c r="A27" s="143" t="s">
        <v>50</v>
      </c>
      <c r="B27" s="143"/>
      <c r="E27" s="90">
        <f>(+E6+E7+E8+E9+E10)/5</f>
        <v>17.600000000000001</v>
      </c>
      <c r="F27" s="90">
        <f t="shared" ref="F27:K27" si="2">(+F6+F7+F8+F9+F10)/5</f>
        <v>14.6</v>
      </c>
      <c r="G27" s="90">
        <f t="shared" si="2"/>
        <v>11.4</v>
      </c>
      <c r="H27" s="90">
        <f t="shared" si="2"/>
        <v>8</v>
      </c>
      <c r="I27" s="90">
        <f t="shared" si="2"/>
        <v>6.2</v>
      </c>
      <c r="J27" s="90">
        <f t="shared" si="2"/>
        <v>3.8</v>
      </c>
      <c r="K27" s="90">
        <f t="shared" si="2"/>
        <v>3</v>
      </c>
      <c r="L27" s="109"/>
    </row>
    <row r="28" spans="1:19" x14ac:dyDescent="0.25">
      <c r="A28" s="99"/>
      <c r="B28" s="111" t="s">
        <v>34</v>
      </c>
      <c r="E28" s="109"/>
      <c r="F28" s="109"/>
      <c r="G28" s="109"/>
      <c r="H28" s="109"/>
      <c r="I28" s="109"/>
      <c r="J28" s="109"/>
      <c r="K28" s="109"/>
      <c r="L28" s="109"/>
    </row>
    <row r="29" spans="1:19" x14ac:dyDescent="0.25">
      <c r="A29" s="144" t="s">
        <v>51</v>
      </c>
      <c r="B29" s="144"/>
      <c r="E29" s="105">
        <f>(E6+E7+E8+E9+E12+E14+E15+E16)/8</f>
        <v>24.5</v>
      </c>
      <c r="F29" s="105">
        <f t="shared" ref="F29:K29" si="3">(F6+F7+F8+F9+F12+F14+F15+F16)/8</f>
        <v>20.625</v>
      </c>
      <c r="G29" s="105">
        <f t="shared" si="3"/>
        <v>17.25</v>
      </c>
      <c r="H29" s="105">
        <f t="shared" si="3"/>
        <v>13.875</v>
      </c>
      <c r="I29" s="105">
        <f t="shared" si="3"/>
        <v>10.75</v>
      </c>
      <c r="J29" s="105">
        <f t="shared" si="3"/>
        <v>7.5</v>
      </c>
      <c r="K29" s="105">
        <f t="shared" si="3"/>
        <v>5.875</v>
      </c>
      <c r="L29" s="109"/>
    </row>
  </sheetData>
  <mergeCells count="5">
    <mergeCell ref="E2:K2"/>
    <mergeCell ref="A27:B27"/>
    <mergeCell ref="A29:B29"/>
    <mergeCell ref="A23:B23"/>
    <mergeCell ref="A25:B25"/>
  </mergeCells>
  <pageMargins left="0.7" right="0.7" top="0.75" bottom="0.75" header="0.3" footer="0.3"/>
  <pageSetup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9E7D-DD4B-4FC7-9F11-0CA332AD9F37}">
  <dimension ref="A1:GU36"/>
  <sheetViews>
    <sheetView tabSelected="1" topLeftCell="DR1" zoomScaleNormal="100" workbookViewId="0">
      <selection activeCell="FE7" sqref="FE7"/>
    </sheetView>
  </sheetViews>
  <sheetFormatPr defaultRowHeight="15" x14ac:dyDescent="0.25"/>
  <cols>
    <col min="1" max="1" width="10.7109375" bestFit="1" customWidth="1"/>
    <col min="2" max="2" width="18.28515625" customWidth="1"/>
    <col min="3" max="3" width="16.140625" style="7" customWidth="1"/>
    <col min="4" max="4" width="16.85546875" customWidth="1"/>
    <col min="5" max="8" width="9.5703125" customWidth="1"/>
    <col min="9" max="17" width="9.140625" customWidth="1"/>
    <col min="19" max="19" width="10" bestFit="1" customWidth="1"/>
    <col min="41" max="41" width="9.140625" customWidth="1"/>
    <col min="55" max="55" width="9.140625" customWidth="1"/>
    <col min="87" max="87" width="12" bestFit="1" customWidth="1"/>
    <col min="90" max="91" width="9.140625" customWidth="1"/>
    <col min="97" max="98" width="9.140625" customWidth="1"/>
    <col min="104" max="105" width="9.140625" customWidth="1"/>
    <col min="111" max="111" width="9.140625" customWidth="1"/>
    <col min="130" max="131" width="0" hidden="1" customWidth="1"/>
    <col min="132" max="134" width="9.140625" hidden="1" customWidth="1"/>
    <col min="135" max="135" width="0" hidden="1" customWidth="1"/>
    <col min="136" max="136" width="8.5703125" hidden="1" customWidth="1"/>
    <col min="137" max="137" width="0" hidden="1" customWidth="1"/>
    <col min="138" max="138" width="8.85546875" hidden="1" customWidth="1"/>
    <col min="139" max="139" width="6.28515625" hidden="1" customWidth="1"/>
    <col min="140" max="140" width="16.85546875" bestFit="1" customWidth="1"/>
    <col min="141" max="141" width="9.85546875" hidden="1" customWidth="1"/>
    <col min="142" max="142" width="1.28515625" hidden="1" customWidth="1"/>
    <col min="143" max="149" width="9.7109375" customWidth="1"/>
    <col min="150" max="150" width="4" hidden="1" customWidth="1"/>
    <col min="151" max="151" width="15.140625" bestFit="1" customWidth="1"/>
    <col min="152" max="153" width="9.7109375" customWidth="1"/>
    <col min="154" max="154" width="6.42578125" customWidth="1"/>
    <col min="155" max="155" width="12.42578125" customWidth="1"/>
    <col min="156" max="156" width="11.7109375" customWidth="1"/>
    <col min="157" max="157" width="12" customWidth="1"/>
    <col min="158" max="158" width="4.140625" customWidth="1"/>
  </cols>
  <sheetData>
    <row r="1" spans="1:166" x14ac:dyDescent="0.25">
      <c r="A1" s="1">
        <v>43794</v>
      </c>
    </row>
    <row r="2" spans="1:166" ht="15.75" thickBot="1" x14ac:dyDescent="0.3">
      <c r="A2" t="s">
        <v>0</v>
      </c>
    </row>
    <row r="3" spans="1:166" ht="16.5" thickBot="1" x14ac:dyDescent="0.3">
      <c r="E3" s="2" t="s">
        <v>18</v>
      </c>
      <c r="F3" s="2"/>
      <c r="U3" s="4"/>
      <c r="V3" s="62" t="s">
        <v>20</v>
      </c>
      <c r="W3" s="63"/>
      <c r="X3" s="63"/>
      <c r="Y3" s="64"/>
      <c r="AU3" s="65" t="s">
        <v>19</v>
      </c>
      <c r="AV3" s="66"/>
      <c r="BW3" s="67" t="s">
        <v>26</v>
      </c>
      <c r="BX3" s="68"/>
      <c r="BY3" s="69"/>
      <c r="EK3" s="35"/>
      <c r="EL3" s="36"/>
      <c r="EM3" s="153" t="s">
        <v>52</v>
      </c>
      <c r="EN3" s="154"/>
      <c r="EO3" s="154"/>
      <c r="EP3" s="154"/>
      <c r="EQ3" s="154"/>
      <c r="ER3" s="154"/>
      <c r="ES3" s="155"/>
      <c r="ET3" s="37"/>
      <c r="EU3" s="153" t="s">
        <v>46</v>
      </c>
      <c r="EV3" s="154"/>
      <c r="EW3" s="155"/>
      <c r="EX3" s="36"/>
      <c r="EY3" s="36" t="s">
        <v>25</v>
      </c>
      <c r="EZ3" s="95" t="s">
        <v>55</v>
      </c>
      <c r="FA3" s="95" t="s">
        <v>58</v>
      </c>
    </row>
    <row r="4" spans="1:166" ht="30.75" thickBot="1" x14ac:dyDescent="0.3">
      <c r="C4" s="77" t="s">
        <v>15</v>
      </c>
      <c r="D4" s="78" t="s">
        <v>16</v>
      </c>
      <c r="E4" s="3"/>
      <c r="F4" s="70">
        <v>43806</v>
      </c>
      <c r="G4" s="70">
        <v>43807</v>
      </c>
      <c r="H4" s="70">
        <v>43808</v>
      </c>
      <c r="I4" s="70">
        <v>43809</v>
      </c>
      <c r="J4" s="70">
        <v>43810</v>
      </c>
      <c r="K4" s="70">
        <v>43811</v>
      </c>
      <c r="L4" s="70">
        <v>43812</v>
      </c>
      <c r="M4" s="70">
        <v>43813</v>
      </c>
      <c r="N4" s="70">
        <v>43814</v>
      </c>
      <c r="O4" s="70">
        <v>43815</v>
      </c>
      <c r="P4" s="70">
        <v>43816</v>
      </c>
      <c r="Q4" s="70">
        <v>43817</v>
      </c>
      <c r="R4" s="70">
        <v>43818</v>
      </c>
      <c r="S4" s="70">
        <v>43819</v>
      </c>
      <c r="T4" s="70">
        <v>43820</v>
      </c>
      <c r="U4" s="70">
        <v>43821</v>
      </c>
      <c r="V4" s="70">
        <v>43822</v>
      </c>
      <c r="W4" s="70">
        <v>43823</v>
      </c>
      <c r="X4" s="70">
        <v>43824</v>
      </c>
      <c r="Y4" s="70">
        <v>43825</v>
      </c>
      <c r="Z4" s="70">
        <v>43826</v>
      </c>
      <c r="AA4" s="70">
        <v>43827</v>
      </c>
      <c r="AB4" s="70">
        <v>43828</v>
      </c>
      <c r="AC4" s="70">
        <v>43829</v>
      </c>
      <c r="AD4" s="70">
        <v>43830</v>
      </c>
      <c r="AE4" s="70">
        <v>43466</v>
      </c>
      <c r="AF4" s="70">
        <v>43467</v>
      </c>
      <c r="AG4" s="70">
        <v>43468</v>
      </c>
      <c r="AH4" s="70">
        <v>43469</v>
      </c>
      <c r="AI4" s="70">
        <v>43470</v>
      </c>
      <c r="AJ4" s="70">
        <v>43471</v>
      </c>
      <c r="AK4" s="70">
        <v>43472</v>
      </c>
      <c r="AL4" s="70">
        <v>43473</v>
      </c>
      <c r="AM4" s="70">
        <v>43474</v>
      </c>
      <c r="AN4" s="70">
        <v>43475</v>
      </c>
      <c r="AO4" s="70">
        <v>43476</v>
      </c>
      <c r="AP4" s="70">
        <v>43477</v>
      </c>
      <c r="AQ4" s="70">
        <v>43478</v>
      </c>
      <c r="AR4" s="70">
        <v>43479</v>
      </c>
      <c r="AS4" s="70">
        <v>43480</v>
      </c>
      <c r="AT4" s="70">
        <v>43481</v>
      </c>
      <c r="AU4" s="70">
        <v>43482</v>
      </c>
      <c r="AV4" s="70">
        <v>43483</v>
      </c>
      <c r="AW4" s="70">
        <v>43484</v>
      </c>
      <c r="AX4" s="70">
        <v>43485</v>
      </c>
      <c r="AY4" s="70">
        <v>43486</v>
      </c>
      <c r="AZ4" s="70">
        <v>43487</v>
      </c>
      <c r="BA4" s="70">
        <v>43488</v>
      </c>
      <c r="BB4" s="70">
        <v>43489</v>
      </c>
      <c r="BC4" s="70">
        <v>43490</v>
      </c>
      <c r="BD4" s="70">
        <v>43491</v>
      </c>
      <c r="BE4" s="70">
        <v>43492</v>
      </c>
      <c r="BF4" s="70">
        <v>43493</v>
      </c>
      <c r="BG4" s="70">
        <v>43494</v>
      </c>
      <c r="BH4" s="70">
        <v>43495</v>
      </c>
      <c r="BI4" s="70">
        <v>43496</v>
      </c>
      <c r="BJ4" s="70">
        <v>43497</v>
      </c>
      <c r="BK4" s="70">
        <v>43498</v>
      </c>
      <c r="BL4" s="70">
        <v>43499</v>
      </c>
      <c r="BM4" s="70">
        <v>43500</v>
      </c>
      <c r="BN4" s="70">
        <v>43501</v>
      </c>
      <c r="BO4" s="70">
        <v>43502</v>
      </c>
      <c r="BP4" s="70">
        <v>43503</v>
      </c>
      <c r="BQ4" s="70">
        <v>43504</v>
      </c>
      <c r="BR4" s="70">
        <v>43505</v>
      </c>
      <c r="BS4" s="70">
        <v>43506</v>
      </c>
      <c r="BT4" s="70">
        <v>43507</v>
      </c>
      <c r="BU4" s="70">
        <v>43508</v>
      </c>
      <c r="BV4" s="70">
        <v>43509</v>
      </c>
      <c r="BW4" s="70">
        <v>43510</v>
      </c>
      <c r="BX4" s="70">
        <v>43511</v>
      </c>
      <c r="BY4" s="70">
        <v>43512</v>
      </c>
      <c r="BZ4" s="70">
        <v>43513</v>
      </c>
      <c r="CA4" s="70">
        <v>43514</v>
      </c>
      <c r="CB4" s="70">
        <v>43515</v>
      </c>
      <c r="CC4" s="70">
        <v>43516</v>
      </c>
      <c r="CD4" s="70">
        <v>43517</v>
      </c>
      <c r="CE4" s="70">
        <v>43518</v>
      </c>
      <c r="CF4" s="70">
        <v>43519</v>
      </c>
      <c r="CG4" s="70">
        <v>43520</v>
      </c>
      <c r="CH4" s="70">
        <v>43521</v>
      </c>
      <c r="CI4" s="70">
        <v>43522</v>
      </c>
      <c r="CJ4" s="70">
        <v>43523</v>
      </c>
      <c r="CK4" s="70">
        <v>40967</v>
      </c>
      <c r="CL4" s="70">
        <v>40968</v>
      </c>
      <c r="CM4" s="70">
        <v>43525</v>
      </c>
      <c r="CN4" s="70">
        <v>43526</v>
      </c>
      <c r="CO4" s="70">
        <v>43527</v>
      </c>
      <c r="CP4" s="70">
        <v>43528</v>
      </c>
      <c r="CQ4" s="70">
        <v>43529</v>
      </c>
      <c r="CR4" s="70">
        <v>43530</v>
      </c>
      <c r="CS4" s="70">
        <v>43531</v>
      </c>
      <c r="CT4" s="70">
        <v>43532</v>
      </c>
      <c r="CU4" s="70">
        <v>43533</v>
      </c>
      <c r="CV4" s="70">
        <v>43534</v>
      </c>
      <c r="CW4" s="70">
        <v>43535</v>
      </c>
      <c r="CX4" s="70">
        <v>43536</v>
      </c>
      <c r="CY4" s="70">
        <v>43537</v>
      </c>
      <c r="CZ4" s="70">
        <v>43538</v>
      </c>
      <c r="DA4" s="70">
        <v>43539</v>
      </c>
      <c r="DB4" s="70">
        <v>43540</v>
      </c>
      <c r="DC4" s="70">
        <v>43541</v>
      </c>
      <c r="DD4" s="70">
        <v>43542</v>
      </c>
      <c r="DE4" s="70">
        <v>43543</v>
      </c>
      <c r="DF4" s="70">
        <v>43544</v>
      </c>
      <c r="DG4" s="70">
        <v>43545</v>
      </c>
      <c r="DH4" s="70">
        <v>43546</v>
      </c>
      <c r="DI4" s="70">
        <v>43547</v>
      </c>
      <c r="DJ4" s="70">
        <v>43548</v>
      </c>
      <c r="DK4" s="70">
        <v>43549</v>
      </c>
      <c r="DL4" s="70">
        <v>43550</v>
      </c>
      <c r="DM4" s="71">
        <v>43551</v>
      </c>
      <c r="DN4" s="71">
        <v>43552</v>
      </c>
      <c r="DO4" s="71">
        <v>43553</v>
      </c>
      <c r="DP4" s="71">
        <v>43554</v>
      </c>
      <c r="DQ4" s="70">
        <v>43555</v>
      </c>
      <c r="DR4" s="70">
        <v>43556</v>
      </c>
      <c r="DS4" s="70">
        <v>43557</v>
      </c>
      <c r="DT4" s="70">
        <v>43558</v>
      </c>
      <c r="DU4" s="71">
        <v>43559</v>
      </c>
      <c r="DV4" s="71">
        <v>43560</v>
      </c>
      <c r="DW4" s="71">
        <v>43561</v>
      </c>
      <c r="DX4" s="71">
        <v>43562</v>
      </c>
      <c r="DY4" s="71">
        <v>43563</v>
      </c>
      <c r="DZ4" s="70">
        <v>43564</v>
      </c>
      <c r="EA4" s="71">
        <v>43565</v>
      </c>
      <c r="EB4" s="71">
        <v>43566</v>
      </c>
      <c r="EC4" s="71">
        <v>43567</v>
      </c>
      <c r="ED4" s="71">
        <v>43568</v>
      </c>
      <c r="EE4" s="71">
        <v>43569</v>
      </c>
      <c r="EF4" s="71">
        <v>43570</v>
      </c>
      <c r="EG4" s="71">
        <v>43571</v>
      </c>
      <c r="EH4" s="71">
        <v>43572</v>
      </c>
      <c r="EI4" s="71">
        <v>43573</v>
      </c>
      <c r="EJ4" s="97" t="s">
        <v>45</v>
      </c>
      <c r="EK4" s="41"/>
      <c r="EL4" s="19"/>
      <c r="EM4" s="93">
        <v>700</v>
      </c>
      <c r="EN4" s="19">
        <v>800</v>
      </c>
      <c r="EO4" s="19">
        <v>900</v>
      </c>
      <c r="EP4" s="19">
        <v>1000</v>
      </c>
      <c r="EQ4" s="19">
        <v>1100</v>
      </c>
      <c r="ER4" s="19">
        <v>1200</v>
      </c>
      <c r="ES4" s="19">
        <v>1300</v>
      </c>
      <c r="ET4" s="19"/>
      <c r="EU4" s="38" t="s">
        <v>21</v>
      </c>
      <c r="EV4" s="39" t="s">
        <v>22</v>
      </c>
      <c r="EW4" s="40" t="s">
        <v>23</v>
      </c>
      <c r="EX4" s="11"/>
      <c r="EY4" s="92" t="s">
        <v>47</v>
      </c>
      <c r="EZ4" s="92" t="s">
        <v>47</v>
      </c>
      <c r="FA4" s="96" t="s">
        <v>47</v>
      </c>
    </row>
    <row r="5" spans="1:166" x14ac:dyDescent="0.25">
      <c r="C5" s="8"/>
      <c r="D5" s="3"/>
      <c r="E5" s="3"/>
      <c r="F5" s="3"/>
      <c r="G5" s="3"/>
      <c r="H5" s="3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K5" s="41"/>
      <c r="EL5" s="11"/>
      <c r="EM5" s="41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3"/>
    </row>
    <row r="6" spans="1:166" ht="15.75" thickBot="1" x14ac:dyDescent="0.3">
      <c r="B6" s="3" t="s">
        <v>59</v>
      </c>
      <c r="C6" s="8"/>
      <c r="D6" s="3"/>
      <c r="E6" s="3"/>
      <c r="F6" s="3"/>
      <c r="G6" s="3"/>
      <c r="H6" s="3"/>
      <c r="I6" s="5"/>
      <c r="J6" s="5"/>
      <c r="K6" s="5"/>
      <c r="L6" s="5">
        <v>18</v>
      </c>
      <c r="M6" s="5">
        <v>213</v>
      </c>
      <c r="N6" s="5">
        <v>101</v>
      </c>
      <c r="O6" s="5">
        <v>96</v>
      </c>
      <c r="P6" s="5">
        <v>52</v>
      </c>
      <c r="Q6" s="5">
        <v>34</v>
      </c>
      <c r="R6" s="5">
        <v>70</v>
      </c>
      <c r="S6" s="5">
        <v>134</v>
      </c>
      <c r="T6" s="5">
        <v>175</v>
      </c>
      <c r="U6" s="5">
        <v>385</v>
      </c>
      <c r="V6" s="5">
        <v>643</v>
      </c>
      <c r="W6" s="86">
        <v>626</v>
      </c>
      <c r="X6" s="86">
        <v>357</v>
      </c>
      <c r="Y6" s="86">
        <v>757</v>
      </c>
      <c r="Z6" s="86">
        <v>1275</v>
      </c>
      <c r="AA6" s="86">
        <v>1396</v>
      </c>
      <c r="AB6" s="86">
        <v>1148</v>
      </c>
      <c r="AC6" s="86">
        <v>1393</v>
      </c>
      <c r="AD6" s="86">
        <v>1234</v>
      </c>
      <c r="AE6" s="86">
        <v>842</v>
      </c>
      <c r="AF6" s="86">
        <v>1027</v>
      </c>
      <c r="AG6" s="86">
        <v>993</v>
      </c>
      <c r="AH6" s="86">
        <v>656</v>
      </c>
      <c r="AI6" s="86">
        <v>465</v>
      </c>
      <c r="AJ6" s="86">
        <v>173</v>
      </c>
      <c r="AK6" s="86">
        <v>169</v>
      </c>
      <c r="AL6" s="86">
        <v>125</v>
      </c>
      <c r="AM6" s="86">
        <v>140</v>
      </c>
      <c r="AN6" s="86">
        <v>221</v>
      </c>
      <c r="AO6" s="86">
        <v>464</v>
      </c>
      <c r="AP6" s="86">
        <v>390</v>
      </c>
      <c r="AQ6" s="86">
        <v>100</v>
      </c>
      <c r="AR6" s="86">
        <v>86</v>
      </c>
      <c r="AS6" s="86">
        <v>132</v>
      </c>
      <c r="AT6" s="86">
        <v>39</v>
      </c>
      <c r="AU6" s="86">
        <v>305</v>
      </c>
      <c r="AV6" s="86">
        <v>1427</v>
      </c>
      <c r="AW6" s="7">
        <v>1274</v>
      </c>
      <c r="AX6" s="7">
        <v>508</v>
      </c>
      <c r="AY6" s="7">
        <v>35</v>
      </c>
      <c r="AZ6" s="7">
        <v>101</v>
      </c>
      <c r="BA6" s="7">
        <v>103</v>
      </c>
      <c r="BB6" s="7">
        <v>292</v>
      </c>
      <c r="BC6" s="7">
        <v>701</v>
      </c>
      <c r="BD6" s="7">
        <v>439</v>
      </c>
      <c r="BE6" s="7">
        <v>142</v>
      </c>
      <c r="BF6" s="7">
        <v>144</v>
      </c>
      <c r="BG6" s="7">
        <v>91</v>
      </c>
      <c r="BH6" s="7">
        <v>197</v>
      </c>
      <c r="BI6" s="7">
        <v>274</v>
      </c>
      <c r="BJ6" s="7">
        <v>830</v>
      </c>
      <c r="BK6" s="7">
        <v>370</v>
      </c>
      <c r="BL6" s="7">
        <v>72</v>
      </c>
      <c r="BM6" s="7">
        <v>96</v>
      </c>
      <c r="BN6" s="7">
        <v>43</v>
      </c>
      <c r="BO6" s="7">
        <v>192</v>
      </c>
      <c r="BP6" s="7">
        <v>186</v>
      </c>
      <c r="BQ6" s="7">
        <v>739</v>
      </c>
      <c r="BR6" s="7">
        <v>448</v>
      </c>
      <c r="BS6" s="7">
        <v>214</v>
      </c>
      <c r="BT6" s="7">
        <v>134</v>
      </c>
      <c r="BU6" s="7">
        <v>101</v>
      </c>
      <c r="BV6" s="7">
        <v>231</v>
      </c>
      <c r="BW6" s="7">
        <v>538</v>
      </c>
      <c r="BX6" s="7">
        <v>1248</v>
      </c>
      <c r="BY6" s="7">
        <v>1504</v>
      </c>
      <c r="BZ6" s="7">
        <v>988</v>
      </c>
      <c r="CA6" s="7">
        <v>908</v>
      </c>
      <c r="CB6" s="8">
        <v>108</v>
      </c>
      <c r="CC6" s="8">
        <v>742</v>
      </c>
      <c r="CD6" s="8">
        <v>737</v>
      </c>
      <c r="CE6" s="8">
        <v>804</v>
      </c>
      <c r="CF6" s="8">
        <v>406</v>
      </c>
      <c r="CG6" s="8">
        <v>86</v>
      </c>
      <c r="CH6" s="8">
        <v>100</v>
      </c>
      <c r="CI6" s="8">
        <v>155</v>
      </c>
      <c r="CJ6" s="8">
        <v>175</v>
      </c>
      <c r="CK6" s="8">
        <v>230</v>
      </c>
      <c r="CL6" s="8">
        <v>569</v>
      </c>
      <c r="CM6" s="8">
        <v>358</v>
      </c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L6" s="41"/>
      <c r="EM6" s="119">
        <f>COUNTIF($F6:$DY6,"&gt;700")</f>
        <v>21</v>
      </c>
      <c r="EN6" s="120">
        <f>COUNTIF($F6:$DY6,"&gt;800")</f>
        <v>16</v>
      </c>
      <c r="EO6" s="120">
        <f>COUNTIF($F6:$DY6,"&gt;900")</f>
        <v>13</v>
      </c>
      <c r="EP6" s="120">
        <f>COUNTIF($F6:$DY6,"&gt;1000")</f>
        <v>10</v>
      </c>
      <c r="EQ6" s="120">
        <f>COUNTIF($F6:$DY6,"&gt;1100")</f>
        <v>9</v>
      </c>
      <c r="ER6" s="120">
        <f>COUNTIF($F6:$DY6,"&gt;1200")</f>
        <v>8</v>
      </c>
      <c r="ES6" s="120">
        <f>COUNTIF($F6:$DY6,"&gt;1300")</f>
        <v>4</v>
      </c>
      <c r="ET6" s="42"/>
      <c r="EU6" s="42"/>
      <c r="EV6" s="42"/>
      <c r="EW6" s="42"/>
      <c r="EX6" s="42"/>
      <c r="EY6" s="11">
        <f t="shared" ref="EY6:EY14" si="0">SUM(F6:EH6)</f>
        <v>35474</v>
      </c>
      <c r="EZ6" s="11">
        <f t="shared" ref="EZ6:EZ17" si="1">SUMIF(F6:DY6,"&gt;700")</f>
        <v>21967</v>
      </c>
      <c r="FA6" s="46">
        <f t="shared" ref="FA6:FA17" si="2">+EZ6/EY6</f>
        <v>0.61924226193832099</v>
      </c>
      <c r="FB6" s="43"/>
    </row>
    <row r="7" spans="1:166" ht="15.75" thickBot="1" x14ac:dyDescent="0.3">
      <c r="B7" s="3" t="s">
        <v>1</v>
      </c>
      <c r="C7" s="7">
        <v>130</v>
      </c>
      <c r="D7" s="61">
        <f t="shared" ref="D7:D17" si="3">+EY7/C7</f>
        <v>363.78461538461539</v>
      </c>
      <c r="E7" s="147" t="s">
        <v>27</v>
      </c>
      <c r="F7" s="80">
        <v>58</v>
      </c>
      <c r="G7" s="22">
        <v>197</v>
      </c>
      <c r="H7" s="22">
        <v>78</v>
      </c>
      <c r="I7" s="23">
        <v>28</v>
      </c>
      <c r="J7" s="23">
        <v>34</v>
      </c>
      <c r="K7" s="23">
        <v>37</v>
      </c>
      <c r="L7" s="23">
        <v>27</v>
      </c>
      <c r="M7" s="23">
        <v>29</v>
      </c>
      <c r="N7" s="23">
        <v>160</v>
      </c>
      <c r="O7" s="23">
        <v>196</v>
      </c>
      <c r="P7" s="23">
        <v>58</v>
      </c>
      <c r="Q7" s="23">
        <v>72</v>
      </c>
      <c r="R7" s="23">
        <v>80</v>
      </c>
      <c r="S7" s="23">
        <v>98</v>
      </c>
      <c r="T7" s="52">
        <v>134</v>
      </c>
      <c r="U7" s="24">
        <v>371</v>
      </c>
      <c r="V7" s="24">
        <v>568</v>
      </c>
      <c r="W7" s="24">
        <v>380</v>
      </c>
      <c r="X7" s="25">
        <v>579</v>
      </c>
      <c r="Y7" s="15">
        <v>757</v>
      </c>
      <c r="Z7" s="15">
        <v>1229</v>
      </c>
      <c r="AA7" s="15">
        <v>1353</v>
      </c>
      <c r="AB7" s="15">
        <v>1432</v>
      </c>
      <c r="AC7" s="15">
        <v>1479</v>
      </c>
      <c r="AD7" s="15">
        <v>1110</v>
      </c>
      <c r="AE7" s="16">
        <v>807</v>
      </c>
      <c r="AF7" s="15">
        <v>1003</v>
      </c>
      <c r="AG7" s="15">
        <v>1049</v>
      </c>
      <c r="AH7" s="15">
        <v>985</v>
      </c>
      <c r="AI7" s="24">
        <v>342</v>
      </c>
      <c r="AJ7" s="24">
        <v>285</v>
      </c>
      <c r="AK7" s="26">
        <v>121</v>
      </c>
      <c r="AL7" s="26">
        <v>95</v>
      </c>
      <c r="AM7" s="26">
        <v>56</v>
      </c>
      <c r="AN7" s="26">
        <v>109</v>
      </c>
      <c r="AO7" s="26">
        <v>232</v>
      </c>
      <c r="AP7" s="26">
        <v>557</v>
      </c>
      <c r="AQ7" s="26">
        <v>420</v>
      </c>
      <c r="AR7" s="26">
        <v>77</v>
      </c>
      <c r="AS7" s="26">
        <v>57</v>
      </c>
      <c r="AT7" s="26">
        <v>63</v>
      </c>
      <c r="AU7" s="26">
        <v>20</v>
      </c>
      <c r="AV7" s="51">
        <v>292</v>
      </c>
      <c r="AW7" s="10">
        <v>1160</v>
      </c>
      <c r="AX7" s="29">
        <v>528</v>
      </c>
      <c r="AY7" s="18">
        <v>839</v>
      </c>
      <c r="AZ7" s="26">
        <v>204</v>
      </c>
      <c r="BA7" s="26">
        <v>114</v>
      </c>
      <c r="BB7" s="26">
        <v>104</v>
      </c>
      <c r="BC7" s="26">
        <v>254</v>
      </c>
      <c r="BD7" s="26">
        <v>987</v>
      </c>
      <c r="BE7" s="26">
        <v>644</v>
      </c>
      <c r="BF7" s="26">
        <v>134</v>
      </c>
      <c r="BG7" s="26">
        <v>98</v>
      </c>
      <c r="BH7" s="26">
        <v>156</v>
      </c>
      <c r="BI7" s="26">
        <v>83</v>
      </c>
      <c r="BJ7" s="26">
        <v>260</v>
      </c>
      <c r="BK7" s="26">
        <v>540</v>
      </c>
      <c r="BL7" s="26">
        <v>231</v>
      </c>
      <c r="BM7" s="26">
        <v>1</v>
      </c>
      <c r="BN7" s="26">
        <v>150</v>
      </c>
      <c r="BO7" s="26">
        <v>98</v>
      </c>
      <c r="BP7" s="26">
        <v>172</v>
      </c>
      <c r="BQ7" s="26">
        <v>275</v>
      </c>
      <c r="BR7" s="26">
        <v>552</v>
      </c>
      <c r="BS7" s="26">
        <v>629</v>
      </c>
      <c r="BT7" s="26">
        <v>217</v>
      </c>
      <c r="BU7" s="26">
        <v>81</v>
      </c>
      <c r="BV7" s="26">
        <v>20</v>
      </c>
      <c r="BW7" s="26">
        <v>31</v>
      </c>
      <c r="BX7" s="52">
        <v>157</v>
      </c>
      <c r="BY7" s="49">
        <v>622</v>
      </c>
      <c r="BZ7" s="50">
        <v>985</v>
      </c>
      <c r="CA7" s="20">
        <v>1005</v>
      </c>
      <c r="CB7" s="21">
        <v>1002</v>
      </c>
      <c r="CC7" s="33">
        <v>611</v>
      </c>
      <c r="CD7" s="21">
        <v>784</v>
      </c>
      <c r="CE7" s="21">
        <v>990</v>
      </c>
      <c r="CF7" s="21">
        <v>1136</v>
      </c>
      <c r="CG7" s="33">
        <v>521</v>
      </c>
      <c r="CH7" s="26">
        <v>43</v>
      </c>
      <c r="CI7" s="26">
        <v>141</v>
      </c>
      <c r="CJ7" s="26">
        <v>59</v>
      </c>
      <c r="CK7" s="26">
        <v>106</v>
      </c>
      <c r="CL7" s="57" t="s">
        <v>17</v>
      </c>
      <c r="CM7" s="26">
        <v>251</v>
      </c>
      <c r="CN7" s="26">
        <v>439</v>
      </c>
      <c r="CO7" s="26">
        <v>290</v>
      </c>
      <c r="CP7" s="26">
        <v>120</v>
      </c>
      <c r="CQ7" s="26">
        <v>64</v>
      </c>
      <c r="CR7" s="26">
        <v>56</v>
      </c>
      <c r="CS7" s="26">
        <v>121</v>
      </c>
      <c r="CT7" s="26">
        <v>270</v>
      </c>
      <c r="CU7" s="26">
        <v>939</v>
      </c>
      <c r="CV7" s="26">
        <v>568</v>
      </c>
      <c r="CW7" s="26">
        <v>164</v>
      </c>
      <c r="CX7" s="26">
        <v>70</v>
      </c>
      <c r="CY7" s="26">
        <v>129</v>
      </c>
      <c r="CZ7" s="26">
        <v>217</v>
      </c>
      <c r="DA7" s="26">
        <v>340</v>
      </c>
      <c r="DB7" s="26">
        <v>744</v>
      </c>
      <c r="DC7" s="26">
        <v>597</v>
      </c>
      <c r="DD7" s="26">
        <v>267</v>
      </c>
      <c r="DE7" s="26">
        <v>187</v>
      </c>
      <c r="DF7" s="26">
        <v>123</v>
      </c>
      <c r="DG7" s="26">
        <v>101</v>
      </c>
      <c r="DH7" s="26">
        <v>236</v>
      </c>
      <c r="DI7" s="26">
        <v>589</v>
      </c>
      <c r="DJ7" s="26">
        <v>548</v>
      </c>
      <c r="DK7" s="26">
        <v>243</v>
      </c>
      <c r="DL7" s="26">
        <v>212</v>
      </c>
      <c r="DM7" s="26">
        <v>107</v>
      </c>
      <c r="DN7" s="26">
        <v>292</v>
      </c>
      <c r="DO7" s="26">
        <v>390</v>
      </c>
      <c r="DP7" s="26">
        <v>815</v>
      </c>
      <c r="DQ7" s="26">
        <v>632</v>
      </c>
      <c r="DR7" s="26">
        <v>347</v>
      </c>
      <c r="DS7" s="26">
        <v>167</v>
      </c>
      <c r="DT7" s="26">
        <v>274</v>
      </c>
      <c r="DU7" s="26">
        <v>181</v>
      </c>
      <c r="DV7" s="26">
        <v>195</v>
      </c>
      <c r="DW7" s="26">
        <v>400</v>
      </c>
      <c r="DX7" s="26">
        <v>318</v>
      </c>
      <c r="DY7" s="26">
        <v>160</v>
      </c>
      <c r="DZ7" s="26">
        <v>95</v>
      </c>
      <c r="EA7" s="26">
        <v>112</v>
      </c>
      <c r="EB7" s="26">
        <v>106</v>
      </c>
      <c r="EC7" s="26">
        <v>210</v>
      </c>
      <c r="ED7" s="26">
        <v>397</v>
      </c>
      <c r="EE7" s="82">
        <v>371</v>
      </c>
      <c r="EF7" s="22"/>
      <c r="EG7" s="22"/>
      <c r="EH7" s="22"/>
      <c r="EI7" s="22"/>
      <c r="EJ7" s="7" t="s">
        <v>35</v>
      </c>
      <c r="EK7" s="41"/>
      <c r="EL7" s="45"/>
      <c r="EM7" s="121">
        <f>COUNTIF($F7:$DY7,"&gt;700")</f>
        <v>22</v>
      </c>
      <c r="EN7" s="75">
        <f>COUNTIF($F7:$DY7,"&gt;800")</f>
        <v>19</v>
      </c>
      <c r="EO7" s="75">
        <f>COUNTIF($F7:$DY7,"&gt;900")</f>
        <v>16</v>
      </c>
      <c r="EP7" s="75">
        <f>COUNTIF($F7:$DY7,"&gt;1000")</f>
        <v>11</v>
      </c>
      <c r="EQ7" s="75">
        <f>COUNTIF($F7:$DY7,"&gt;1100")</f>
        <v>7</v>
      </c>
      <c r="ER7" s="75">
        <f>COUNTIF($F7:$DY7,"&gt;1200")</f>
        <v>4</v>
      </c>
      <c r="ES7" s="75">
        <f>COUNTIF($F7:$DY7,"&gt;1300")</f>
        <v>3</v>
      </c>
      <c r="ET7" s="11"/>
      <c r="EU7" s="31">
        <f>SUM(U7:AJ7)</f>
        <v>13729</v>
      </c>
      <c r="EV7" s="31">
        <f>SUM(AW7:AY7)</f>
        <v>2527</v>
      </c>
      <c r="EW7" s="31">
        <f>SUM(BY7:CG7)</f>
        <v>7656</v>
      </c>
      <c r="EX7" s="42"/>
      <c r="EY7" s="11">
        <f t="shared" si="0"/>
        <v>47292</v>
      </c>
      <c r="EZ7" s="11">
        <f t="shared" si="1"/>
        <v>22590</v>
      </c>
      <c r="FA7" s="46">
        <f t="shared" si="2"/>
        <v>0.47767064196904341</v>
      </c>
      <c r="FI7" t="s">
        <v>17</v>
      </c>
      <c r="FJ7" t="s">
        <v>17</v>
      </c>
    </row>
    <row r="8" spans="1:166" ht="15.75" thickBot="1" x14ac:dyDescent="0.3">
      <c r="B8" s="3" t="s">
        <v>2</v>
      </c>
      <c r="C8" s="7">
        <v>129</v>
      </c>
      <c r="D8" s="61">
        <f t="shared" si="3"/>
        <v>267.14728682170545</v>
      </c>
      <c r="E8" s="148"/>
      <c r="G8" s="81">
        <v>20</v>
      </c>
      <c r="H8" s="22">
        <v>120</v>
      </c>
      <c r="I8" s="23">
        <v>55</v>
      </c>
      <c r="J8" s="23">
        <v>15</v>
      </c>
      <c r="K8" s="23">
        <v>20</v>
      </c>
      <c r="L8" s="23">
        <v>6</v>
      </c>
      <c r="M8" s="23">
        <v>9</v>
      </c>
      <c r="N8" s="23">
        <v>8</v>
      </c>
      <c r="O8" s="23">
        <v>141</v>
      </c>
      <c r="P8" s="23">
        <v>74</v>
      </c>
      <c r="Q8" s="24">
        <v>87</v>
      </c>
      <c r="R8" s="24">
        <v>87</v>
      </c>
      <c r="S8" s="24">
        <v>72</v>
      </c>
      <c r="T8" s="24">
        <v>119</v>
      </c>
      <c r="U8" s="24">
        <v>213</v>
      </c>
      <c r="V8" s="24">
        <v>272</v>
      </c>
      <c r="W8" s="24">
        <v>468</v>
      </c>
      <c r="X8" s="25">
        <v>307</v>
      </c>
      <c r="Y8" s="24">
        <v>527</v>
      </c>
      <c r="Z8" s="24">
        <v>547</v>
      </c>
      <c r="AA8" s="15">
        <v>769</v>
      </c>
      <c r="AB8" s="15">
        <v>718</v>
      </c>
      <c r="AC8" s="24">
        <v>607</v>
      </c>
      <c r="AD8" s="24">
        <v>618</v>
      </c>
      <c r="AE8" s="25">
        <v>332</v>
      </c>
      <c r="AF8" s="24">
        <v>460</v>
      </c>
      <c r="AG8" s="24">
        <v>392</v>
      </c>
      <c r="AH8" s="24">
        <v>358</v>
      </c>
      <c r="AI8" s="24">
        <v>199</v>
      </c>
      <c r="AJ8" s="24">
        <v>180</v>
      </c>
      <c r="AK8" s="24">
        <v>124</v>
      </c>
      <c r="AL8" s="26">
        <v>31</v>
      </c>
      <c r="AM8" s="26">
        <v>12</v>
      </c>
      <c r="AN8" s="26">
        <v>15</v>
      </c>
      <c r="AO8" s="27">
        <v>40</v>
      </c>
      <c r="AP8" s="51">
        <v>120</v>
      </c>
      <c r="AQ8" s="29">
        <v>419</v>
      </c>
      <c r="AR8" s="28">
        <v>444</v>
      </c>
      <c r="AS8" s="30">
        <v>174</v>
      </c>
      <c r="AT8" s="31">
        <v>42</v>
      </c>
      <c r="AU8" s="31">
        <v>21</v>
      </c>
      <c r="AV8" s="31">
        <v>28</v>
      </c>
      <c r="AW8" s="31">
        <v>79</v>
      </c>
      <c r="AX8" s="31">
        <v>335</v>
      </c>
      <c r="AY8" s="31">
        <v>185</v>
      </c>
      <c r="AZ8" s="26">
        <v>52</v>
      </c>
      <c r="BA8" s="26">
        <v>57</v>
      </c>
      <c r="BB8" s="26">
        <v>93</v>
      </c>
      <c r="BC8" s="26">
        <v>35</v>
      </c>
      <c r="BD8" s="26">
        <v>204</v>
      </c>
      <c r="BE8" s="26">
        <v>854</v>
      </c>
      <c r="BF8" s="26">
        <v>561</v>
      </c>
      <c r="BG8" s="26">
        <v>85</v>
      </c>
      <c r="BH8" s="26">
        <v>33</v>
      </c>
      <c r="BI8" s="26">
        <v>24</v>
      </c>
      <c r="BJ8" s="26">
        <v>63</v>
      </c>
      <c r="BK8" s="26">
        <v>209</v>
      </c>
      <c r="BL8" s="26">
        <v>492</v>
      </c>
      <c r="BM8" s="26">
        <v>287</v>
      </c>
      <c r="BN8" s="26">
        <v>37</v>
      </c>
      <c r="BO8" s="26">
        <v>104</v>
      </c>
      <c r="BP8" s="26">
        <v>46</v>
      </c>
      <c r="BQ8" s="26">
        <v>39</v>
      </c>
      <c r="BR8" s="26">
        <v>121</v>
      </c>
      <c r="BS8" s="26">
        <v>380</v>
      </c>
      <c r="BT8" s="26">
        <v>271</v>
      </c>
      <c r="BU8" s="26">
        <v>92</v>
      </c>
      <c r="BV8" s="26">
        <v>32</v>
      </c>
      <c r="BW8" s="26">
        <v>51</v>
      </c>
      <c r="BX8" s="31">
        <v>68</v>
      </c>
      <c r="BY8" s="53">
        <v>301</v>
      </c>
      <c r="BZ8" s="20">
        <v>790</v>
      </c>
      <c r="CA8" s="20">
        <v>815</v>
      </c>
      <c r="CB8" s="20">
        <v>818</v>
      </c>
      <c r="CC8" s="32">
        <v>646</v>
      </c>
      <c r="CD8" s="32">
        <v>462</v>
      </c>
      <c r="CE8" s="33">
        <v>315</v>
      </c>
      <c r="CF8" s="33">
        <v>695</v>
      </c>
      <c r="CG8" s="33">
        <v>639</v>
      </c>
      <c r="CH8" s="33">
        <v>396</v>
      </c>
      <c r="CI8" s="26">
        <v>151</v>
      </c>
      <c r="CJ8" s="26">
        <v>78</v>
      </c>
      <c r="CK8" s="26">
        <v>56</v>
      </c>
      <c r="CL8" s="57"/>
      <c r="CM8" s="26">
        <v>15</v>
      </c>
      <c r="CN8" s="26">
        <v>186</v>
      </c>
      <c r="CO8" s="26">
        <v>604</v>
      </c>
      <c r="CP8" s="26">
        <v>730</v>
      </c>
      <c r="CQ8" s="26">
        <v>176</v>
      </c>
      <c r="CR8" s="26">
        <v>164</v>
      </c>
      <c r="CS8" s="26">
        <v>84</v>
      </c>
      <c r="CT8" s="26">
        <v>88</v>
      </c>
      <c r="CU8" s="26">
        <v>278</v>
      </c>
      <c r="CV8" s="26">
        <v>805</v>
      </c>
      <c r="CW8" s="26">
        <v>637</v>
      </c>
      <c r="CX8" s="26">
        <v>204</v>
      </c>
      <c r="CY8" s="26">
        <v>86</v>
      </c>
      <c r="CZ8" s="26">
        <v>68</v>
      </c>
      <c r="DA8" s="26">
        <v>121</v>
      </c>
      <c r="DB8" s="26">
        <v>239</v>
      </c>
      <c r="DC8" s="26">
        <v>457</v>
      </c>
      <c r="DD8" s="26">
        <v>859</v>
      </c>
      <c r="DE8" s="26">
        <v>279</v>
      </c>
      <c r="DF8" s="26">
        <v>120</v>
      </c>
      <c r="DG8" s="26">
        <v>34</v>
      </c>
      <c r="DH8" s="26">
        <v>69</v>
      </c>
      <c r="DI8" s="26">
        <v>205</v>
      </c>
      <c r="DJ8" s="26">
        <v>396</v>
      </c>
      <c r="DK8" s="26">
        <v>514</v>
      </c>
      <c r="DL8" s="26">
        <v>366</v>
      </c>
      <c r="DM8" s="26">
        <v>347</v>
      </c>
      <c r="DN8" s="26">
        <v>380</v>
      </c>
      <c r="DO8" s="26">
        <v>324</v>
      </c>
      <c r="DP8" s="26">
        <v>457</v>
      </c>
      <c r="DQ8" s="26">
        <v>698</v>
      </c>
      <c r="DR8" s="26">
        <v>464</v>
      </c>
      <c r="DS8" s="26">
        <v>556</v>
      </c>
      <c r="DT8" s="26">
        <v>474</v>
      </c>
      <c r="DU8" s="26">
        <v>492</v>
      </c>
      <c r="DV8" s="26">
        <v>416</v>
      </c>
      <c r="DW8" s="26">
        <v>46</v>
      </c>
      <c r="DX8" s="26">
        <v>222</v>
      </c>
      <c r="DY8" s="26">
        <v>344</v>
      </c>
      <c r="DZ8" s="26">
        <v>161</v>
      </c>
      <c r="EA8" s="26">
        <v>115</v>
      </c>
      <c r="EB8" s="26">
        <v>120</v>
      </c>
      <c r="EC8" s="26">
        <v>154</v>
      </c>
      <c r="ED8" s="26">
        <v>186</v>
      </c>
      <c r="EE8" s="26">
        <v>256</v>
      </c>
      <c r="EF8" s="82">
        <v>145</v>
      </c>
      <c r="EG8" s="26"/>
      <c r="EH8" s="26"/>
      <c r="EI8" s="26"/>
      <c r="EJ8" s="7" t="s">
        <v>36</v>
      </c>
      <c r="EK8" s="41"/>
      <c r="EL8" s="11"/>
      <c r="EM8" s="121">
        <f t="shared" ref="EM8:EM11" si="4">COUNTIF($F8:$DY8,"&gt;700")</f>
        <v>9</v>
      </c>
      <c r="EN8" s="75">
        <f>COUNTIF($F8:$DY8,"&gt;800")</f>
        <v>5</v>
      </c>
      <c r="EO8" s="75">
        <f t="shared" ref="EO8:EO17" si="5">COUNTIF($F8:$DY8,"&gt;900")</f>
        <v>0</v>
      </c>
      <c r="EP8" s="75">
        <f t="shared" ref="EP8:EP17" si="6">COUNTIF($F8:$DY8,"&gt;1000")</f>
        <v>0</v>
      </c>
      <c r="EQ8" s="75">
        <f t="shared" ref="EQ8:EQ20" si="7">COUNTIF($F8:$DY8,"&gt;1100")</f>
        <v>0</v>
      </c>
      <c r="ER8" s="75">
        <f t="shared" ref="ER8:ER17" si="8">COUNTIF($F8:$DY8,"&gt;1200")</f>
        <v>0</v>
      </c>
      <c r="ES8" s="75">
        <f t="shared" ref="ES8:ES17" si="9">COUNTIF($F8:$DY8,"&gt;1300")</f>
        <v>0</v>
      </c>
      <c r="ET8" s="11"/>
      <c r="EU8" s="31">
        <f>SUM(Q8:AK8)</f>
        <v>7456</v>
      </c>
      <c r="EV8" s="31">
        <f>SUM(AQ8:AS8)</f>
        <v>1037</v>
      </c>
      <c r="EW8" s="31">
        <f>SUM(BZ8:CH8)</f>
        <v>5576</v>
      </c>
      <c r="EX8" s="42"/>
      <c r="EY8" s="11">
        <f t="shared" si="0"/>
        <v>34462</v>
      </c>
      <c r="EZ8" s="11">
        <f t="shared" si="1"/>
        <v>7158</v>
      </c>
      <c r="FA8" s="46">
        <f t="shared" si="2"/>
        <v>0.207707039637862</v>
      </c>
    </row>
    <row r="9" spans="1:166" ht="15.75" thickBot="1" x14ac:dyDescent="0.3">
      <c r="B9" s="3" t="s">
        <v>3</v>
      </c>
      <c r="C9" s="7">
        <v>121</v>
      </c>
      <c r="D9" s="61">
        <f t="shared" si="3"/>
        <v>423.72727272727275</v>
      </c>
      <c r="E9" s="148"/>
      <c r="G9" s="22"/>
      <c r="H9" s="81">
        <v>51</v>
      </c>
      <c r="I9" s="23">
        <v>41</v>
      </c>
      <c r="J9" s="23">
        <v>53</v>
      </c>
      <c r="K9" s="23">
        <v>15</v>
      </c>
      <c r="L9" s="23">
        <v>16</v>
      </c>
      <c r="M9" s="23">
        <v>5</v>
      </c>
      <c r="N9" s="23"/>
      <c r="O9" s="23">
        <v>26</v>
      </c>
      <c r="P9" s="52">
        <v>295</v>
      </c>
      <c r="Q9" s="52">
        <v>207</v>
      </c>
      <c r="R9" s="52">
        <v>332</v>
      </c>
      <c r="S9" s="52">
        <v>294</v>
      </c>
      <c r="T9" s="52">
        <v>229</v>
      </c>
      <c r="U9" s="52">
        <v>333</v>
      </c>
      <c r="V9" s="24">
        <v>328</v>
      </c>
      <c r="W9" s="24">
        <v>539</v>
      </c>
      <c r="X9" s="25">
        <v>423</v>
      </c>
      <c r="Y9" s="15">
        <v>785</v>
      </c>
      <c r="Z9" s="15">
        <v>1140</v>
      </c>
      <c r="AA9" s="15">
        <v>1187</v>
      </c>
      <c r="AB9" s="15">
        <v>1222</v>
      </c>
      <c r="AC9" s="15">
        <v>1175</v>
      </c>
      <c r="AD9" s="15">
        <v>938</v>
      </c>
      <c r="AE9" s="25">
        <v>502</v>
      </c>
      <c r="AF9" s="24">
        <v>457</v>
      </c>
      <c r="AG9" s="24">
        <v>646</v>
      </c>
      <c r="AH9" s="24">
        <v>385</v>
      </c>
      <c r="AI9" s="15">
        <v>730</v>
      </c>
      <c r="AJ9" s="15">
        <v>973</v>
      </c>
      <c r="AK9" s="24">
        <v>148</v>
      </c>
      <c r="AL9" s="26"/>
      <c r="AM9" s="26"/>
      <c r="AN9" s="26"/>
      <c r="AO9" s="26"/>
      <c r="AP9" s="26"/>
      <c r="AQ9" s="52">
        <v>246</v>
      </c>
      <c r="AR9" s="17">
        <v>1431</v>
      </c>
      <c r="AS9" s="18">
        <v>1644</v>
      </c>
      <c r="AT9" s="30">
        <v>584</v>
      </c>
      <c r="AU9" s="31">
        <v>209</v>
      </c>
      <c r="AV9" s="31">
        <v>28</v>
      </c>
      <c r="AW9" s="31">
        <v>77</v>
      </c>
      <c r="AX9" s="31">
        <v>214</v>
      </c>
      <c r="AY9" s="31">
        <v>504</v>
      </c>
      <c r="AZ9" s="26">
        <v>166</v>
      </c>
      <c r="BA9" s="26">
        <v>123</v>
      </c>
      <c r="BB9" s="26">
        <v>119</v>
      </c>
      <c r="BC9" s="26">
        <v>80</v>
      </c>
      <c r="BD9" s="26">
        <v>110</v>
      </c>
      <c r="BE9" s="26">
        <v>508</v>
      </c>
      <c r="BF9" s="26">
        <v>1491</v>
      </c>
      <c r="BG9" s="26">
        <v>918</v>
      </c>
      <c r="BH9" s="26">
        <v>165</v>
      </c>
      <c r="BI9" s="26">
        <v>92</v>
      </c>
      <c r="BJ9" s="26">
        <v>74</v>
      </c>
      <c r="BK9" s="26">
        <v>83</v>
      </c>
      <c r="BL9" s="26">
        <v>307</v>
      </c>
      <c r="BM9" s="26">
        <v>902</v>
      </c>
      <c r="BN9" s="26">
        <v>638</v>
      </c>
      <c r="BO9" s="26">
        <v>82</v>
      </c>
      <c r="BP9" s="26"/>
      <c r="BQ9" s="26">
        <v>6</v>
      </c>
      <c r="BR9" s="26"/>
      <c r="BS9" s="26">
        <v>226</v>
      </c>
      <c r="BT9" s="26">
        <v>1106</v>
      </c>
      <c r="BU9" s="26">
        <v>866</v>
      </c>
      <c r="BV9" s="26">
        <v>313</v>
      </c>
      <c r="BW9" s="26">
        <v>134</v>
      </c>
      <c r="BX9" s="31">
        <v>124</v>
      </c>
      <c r="BY9" s="31">
        <v>169</v>
      </c>
      <c r="BZ9" s="53">
        <v>477</v>
      </c>
      <c r="CA9" s="20">
        <v>1128</v>
      </c>
      <c r="CB9" s="20">
        <v>1620</v>
      </c>
      <c r="CC9" s="32">
        <v>488</v>
      </c>
      <c r="CD9" s="32">
        <v>317</v>
      </c>
      <c r="CE9" s="21">
        <v>987</v>
      </c>
      <c r="CF9" s="21">
        <v>964</v>
      </c>
      <c r="CG9" s="21">
        <v>1127</v>
      </c>
      <c r="CH9" s="21">
        <v>1023</v>
      </c>
      <c r="CI9" s="33">
        <v>506</v>
      </c>
      <c r="CJ9" s="26">
        <v>164</v>
      </c>
      <c r="CK9" s="26">
        <v>95</v>
      </c>
      <c r="CL9" s="57"/>
      <c r="CM9" s="26">
        <v>96</v>
      </c>
      <c r="CN9" s="26">
        <v>180</v>
      </c>
      <c r="CO9" s="26">
        <v>371</v>
      </c>
      <c r="CP9" s="26">
        <v>953</v>
      </c>
      <c r="CQ9" s="26">
        <v>297</v>
      </c>
      <c r="CR9" s="26">
        <v>188</v>
      </c>
      <c r="CS9" s="26">
        <v>133</v>
      </c>
      <c r="CT9" s="26">
        <v>98</v>
      </c>
      <c r="CU9" s="26">
        <v>180</v>
      </c>
      <c r="CV9" s="26">
        <v>410</v>
      </c>
      <c r="CW9" s="26">
        <v>923</v>
      </c>
      <c r="CX9" s="26">
        <v>698</v>
      </c>
      <c r="CY9" s="26">
        <v>185</v>
      </c>
      <c r="CZ9" s="26">
        <v>153</v>
      </c>
      <c r="DA9" s="26">
        <v>115</v>
      </c>
      <c r="DB9" s="26">
        <v>113</v>
      </c>
      <c r="DC9" s="26">
        <v>433</v>
      </c>
      <c r="DD9" s="26">
        <v>662</v>
      </c>
      <c r="DE9" s="26">
        <v>432</v>
      </c>
      <c r="DF9" s="26">
        <v>171</v>
      </c>
      <c r="DG9" s="26">
        <v>90</v>
      </c>
      <c r="DH9" s="26">
        <v>136</v>
      </c>
      <c r="DI9" s="26">
        <v>227</v>
      </c>
      <c r="DJ9" s="26">
        <v>229</v>
      </c>
      <c r="DK9" s="26">
        <v>653</v>
      </c>
      <c r="DL9" s="26">
        <v>521</v>
      </c>
      <c r="DM9" s="26">
        <v>246</v>
      </c>
      <c r="DN9" s="26">
        <v>250</v>
      </c>
      <c r="DO9" s="26">
        <v>201</v>
      </c>
      <c r="DP9" s="26">
        <v>149</v>
      </c>
      <c r="DQ9" s="26">
        <v>240</v>
      </c>
      <c r="DR9" s="26">
        <v>550</v>
      </c>
      <c r="DS9" s="26">
        <v>542</v>
      </c>
      <c r="DT9" s="26">
        <v>413</v>
      </c>
      <c r="DU9" s="26">
        <v>338</v>
      </c>
      <c r="DV9" s="26">
        <v>241</v>
      </c>
      <c r="DW9" s="26">
        <v>186</v>
      </c>
      <c r="DX9" s="26">
        <v>134</v>
      </c>
      <c r="DY9" s="26">
        <v>280</v>
      </c>
      <c r="DZ9" s="26">
        <v>561</v>
      </c>
      <c r="EA9" s="26">
        <v>360</v>
      </c>
      <c r="EB9" s="26">
        <v>245</v>
      </c>
      <c r="EC9" s="26">
        <v>152</v>
      </c>
      <c r="ED9" s="26">
        <v>232</v>
      </c>
      <c r="EE9" s="26">
        <v>462</v>
      </c>
      <c r="EF9" s="26">
        <v>533</v>
      </c>
      <c r="EG9" s="82">
        <v>199</v>
      </c>
      <c r="EH9" s="26"/>
      <c r="EI9" s="26"/>
      <c r="EJ9" s="7" t="s">
        <v>37</v>
      </c>
      <c r="EK9" s="41"/>
      <c r="EL9" s="11"/>
      <c r="EM9" s="121">
        <f t="shared" si="4"/>
        <v>23</v>
      </c>
      <c r="EN9" s="75">
        <f t="shared" ref="EN9:EN17" si="10">COUNTIF($F9:$DY9,"&gt;800")</f>
        <v>21</v>
      </c>
      <c r="EO9" s="75">
        <f t="shared" si="5"/>
        <v>20</v>
      </c>
      <c r="EP9" s="75">
        <f t="shared" si="6"/>
        <v>12</v>
      </c>
      <c r="EQ9" s="75">
        <f t="shared" si="7"/>
        <v>11</v>
      </c>
      <c r="ER9" s="75">
        <f t="shared" si="8"/>
        <v>5</v>
      </c>
      <c r="ES9" s="75">
        <f t="shared" si="9"/>
        <v>4</v>
      </c>
      <c r="ET9" s="11"/>
      <c r="EU9" s="31">
        <f>SUM(V9:AK9)</f>
        <v>11578</v>
      </c>
      <c r="EV9" s="31">
        <f>SUM(AR9:AT9)</f>
        <v>3659</v>
      </c>
      <c r="EW9" s="31">
        <f>SUM(CA9:CI9)</f>
        <v>8160</v>
      </c>
      <c r="EX9" s="42"/>
      <c r="EY9" s="11">
        <f t="shared" si="0"/>
        <v>51271</v>
      </c>
      <c r="EZ9" s="11">
        <f t="shared" si="1"/>
        <v>25233</v>
      </c>
      <c r="FA9" s="46">
        <f t="shared" si="2"/>
        <v>0.4921495582297985</v>
      </c>
    </row>
    <row r="10" spans="1:166" ht="15.75" thickBot="1" x14ac:dyDescent="0.3">
      <c r="B10" s="3" t="s">
        <v>4</v>
      </c>
      <c r="C10" s="7">
        <v>122</v>
      </c>
      <c r="D10" s="61">
        <f t="shared" si="3"/>
        <v>452.08196721311475</v>
      </c>
      <c r="E10" s="149"/>
      <c r="G10" s="22"/>
      <c r="H10" s="22"/>
      <c r="I10" s="23"/>
      <c r="J10" s="82">
        <v>19</v>
      </c>
      <c r="K10" s="23">
        <v>119</v>
      </c>
      <c r="L10" s="23">
        <v>68</v>
      </c>
      <c r="M10" s="23">
        <v>37</v>
      </c>
      <c r="N10" s="23">
        <v>37</v>
      </c>
      <c r="O10" s="23">
        <v>23</v>
      </c>
      <c r="P10" s="23">
        <v>31</v>
      </c>
      <c r="Q10" s="24">
        <v>41</v>
      </c>
      <c r="R10" s="24">
        <v>317</v>
      </c>
      <c r="S10" s="24">
        <v>528</v>
      </c>
      <c r="T10" s="24">
        <v>198</v>
      </c>
      <c r="U10" s="24">
        <v>464</v>
      </c>
      <c r="V10" s="15">
        <v>821</v>
      </c>
      <c r="W10" s="24">
        <v>365</v>
      </c>
      <c r="X10" s="16">
        <v>991</v>
      </c>
      <c r="Y10" s="15">
        <v>1140</v>
      </c>
      <c r="Z10" s="15">
        <v>1239</v>
      </c>
      <c r="AA10" s="15">
        <v>1495</v>
      </c>
      <c r="AB10" s="15">
        <v>1626</v>
      </c>
      <c r="AC10" s="15">
        <v>1601</v>
      </c>
      <c r="AD10" s="15">
        <v>1620</v>
      </c>
      <c r="AE10" s="16">
        <v>1256</v>
      </c>
      <c r="AF10" s="15">
        <v>1018</v>
      </c>
      <c r="AG10" s="24">
        <v>464</v>
      </c>
      <c r="AH10" s="26">
        <v>212</v>
      </c>
      <c r="AI10" s="26">
        <v>119</v>
      </c>
      <c r="AJ10" s="26">
        <v>186</v>
      </c>
      <c r="AK10" s="26">
        <v>240</v>
      </c>
      <c r="AL10" s="26">
        <v>326</v>
      </c>
      <c r="AM10" s="26">
        <v>634</v>
      </c>
      <c r="AN10" s="26">
        <v>554</v>
      </c>
      <c r="AO10" s="26">
        <v>100</v>
      </c>
      <c r="AP10" s="26">
        <v>125</v>
      </c>
      <c r="AQ10" s="26">
        <v>34</v>
      </c>
      <c r="AR10" s="26">
        <v>128</v>
      </c>
      <c r="AS10" s="53">
        <v>320</v>
      </c>
      <c r="AT10" s="18">
        <v>1030</v>
      </c>
      <c r="AU10" s="18">
        <v>1430</v>
      </c>
      <c r="AV10" s="30">
        <v>511</v>
      </c>
      <c r="AW10" s="31">
        <v>79</v>
      </c>
      <c r="AX10" s="31">
        <v>99</v>
      </c>
      <c r="AY10" s="31">
        <v>130</v>
      </c>
      <c r="AZ10" s="26">
        <v>201</v>
      </c>
      <c r="BA10" s="26">
        <v>1073</v>
      </c>
      <c r="BB10" s="26">
        <v>866</v>
      </c>
      <c r="BC10" s="26">
        <v>284</v>
      </c>
      <c r="BD10" s="26">
        <v>149</v>
      </c>
      <c r="BE10" s="26">
        <v>101</v>
      </c>
      <c r="BF10" s="26">
        <v>133</v>
      </c>
      <c r="BG10" s="26">
        <v>90</v>
      </c>
      <c r="BH10" s="26">
        <v>848</v>
      </c>
      <c r="BI10" s="26">
        <v>594</v>
      </c>
      <c r="BJ10" s="26">
        <v>145</v>
      </c>
      <c r="BK10" s="26">
        <v>91</v>
      </c>
      <c r="BL10" s="26">
        <v>68</v>
      </c>
      <c r="BM10" s="26">
        <v>141</v>
      </c>
      <c r="BN10" s="26">
        <v>259</v>
      </c>
      <c r="BO10" s="26">
        <v>1120</v>
      </c>
      <c r="BP10" s="26">
        <v>893</v>
      </c>
      <c r="BQ10" s="26">
        <v>833</v>
      </c>
      <c r="BR10" s="26">
        <v>123</v>
      </c>
      <c r="BS10" s="26">
        <v>93</v>
      </c>
      <c r="BT10" s="26">
        <v>228</v>
      </c>
      <c r="BU10" s="33">
        <v>660</v>
      </c>
      <c r="BV10" s="21">
        <v>1572</v>
      </c>
      <c r="BW10" s="21">
        <v>1816</v>
      </c>
      <c r="BX10" s="20">
        <v>1182</v>
      </c>
      <c r="BY10" s="20">
        <v>1052</v>
      </c>
      <c r="BZ10" s="32">
        <v>433</v>
      </c>
      <c r="CA10" s="20">
        <v>917</v>
      </c>
      <c r="CB10" s="20">
        <v>969</v>
      </c>
      <c r="CC10" s="20">
        <v>1359</v>
      </c>
      <c r="CD10" s="32">
        <v>633</v>
      </c>
      <c r="CE10" s="26">
        <v>146</v>
      </c>
      <c r="CF10" s="26">
        <v>174</v>
      </c>
      <c r="CG10" s="26">
        <v>124</v>
      </c>
      <c r="CH10" s="26">
        <v>146</v>
      </c>
      <c r="CI10" s="26">
        <v>334</v>
      </c>
      <c r="CJ10" s="26">
        <v>868</v>
      </c>
      <c r="CK10" s="26">
        <v>531</v>
      </c>
      <c r="CL10" s="26">
        <v>238</v>
      </c>
      <c r="CM10" s="26">
        <v>69</v>
      </c>
      <c r="CN10" s="26">
        <v>36</v>
      </c>
      <c r="CO10" s="26">
        <v>93</v>
      </c>
      <c r="CP10" s="26">
        <v>120</v>
      </c>
      <c r="CQ10" s="26">
        <v>349</v>
      </c>
      <c r="CR10" s="26">
        <v>338</v>
      </c>
      <c r="CS10" s="26">
        <v>161</v>
      </c>
      <c r="CT10" s="26">
        <v>140</v>
      </c>
      <c r="CU10" s="26">
        <v>24</v>
      </c>
      <c r="CV10" s="26">
        <v>54</v>
      </c>
      <c r="CW10" s="26">
        <v>267</v>
      </c>
      <c r="CX10" s="26">
        <v>689</v>
      </c>
      <c r="CY10" s="26">
        <v>292</v>
      </c>
      <c r="CZ10" s="26">
        <v>174</v>
      </c>
      <c r="DA10" s="26">
        <v>266</v>
      </c>
      <c r="DB10" s="26">
        <v>111</v>
      </c>
      <c r="DC10" s="26">
        <v>152</v>
      </c>
      <c r="DD10" s="26">
        <v>251</v>
      </c>
      <c r="DE10" s="26">
        <v>773</v>
      </c>
      <c r="DF10" s="26">
        <v>452</v>
      </c>
      <c r="DG10" s="26">
        <v>175</v>
      </c>
      <c r="DH10" s="26">
        <v>424</v>
      </c>
      <c r="DI10" s="26">
        <v>336</v>
      </c>
      <c r="DJ10" s="26">
        <v>465</v>
      </c>
      <c r="DK10" s="26">
        <v>399</v>
      </c>
      <c r="DL10" s="26">
        <v>728</v>
      </c>
      <c r="DM10" s="26">
        <v>500</v>
      </c>
      <c r="DN10" s="26">
        <v>378</v>
      </c>
      <c r="DO10" s="26">
        <v>489</v>
      </c>
      <c r="DP10" s="26">
        <v>372</v>
      </c>
      <c r="DQ10" s="26">
        <v>394</v>
      </c>
      <c r="DR10" s="26">
        <v>400</v>
      </c>
      <c r="DS10" s="26">
        <v>570</v>
      </c>
      <c r="DT10" s="26">
        <v>379</v>
      </c>
      <c r="DU10" s="26">
        <v>234</v>
      </c>
      <c r="DV10" s="26">
        <v>193</v>
      </c>
      <c r="DW10" s="26">
        <v>130</v>
      </c>
      <c r="DX10" s="26">
        <v>132</v>
      </c>
      <c r="DY10" s="26">
        <v>127</v>
      </c>
      <c r="DZ10" s="26">
        <v>163</v>
      </c>
      <c r="EA10" s="82">
        <v>93</v>
      </c>
      <c r="EB10" s="26"/>
      <c r="EC10" s="26"/>
      <c r="ED10" s="26"/>
      <c r="EE10" s="26"/>
      <c r="EF10" s="26"/>
      <c r="EG10" s="26"/>
      <c r="EH10" s="26"/>
      <c r="EI10" s="26"/>
      <c r="EJ10" s="91" t="s">
        <v>38</v>
      </c>
      <c r="EK10" s="41"/>
      <c r="EL10" s="11"/>
      <c r="EM10" s="121">
        <f>COUNTIF($F10:$DY10,"&gt;700")</f>
        <v>28</v>
      </c>
      <c r="EN10" s="75">
        <f t="shared" si="10"/>
        <v>26</v>
      </c>
      <c r="EO10" s="75">
        <f>COUNTIF($F10:$DY10,"&gt;900")</f>
        <v>20</v>
      </c>
      <c r="EP10" s="75">
        <f t="shared" si="6"/>
        <v>17</v>
      </c>
      <c r="EQ10" s="75">
        <f t="shared" si="7"/>
        <v>13</v>
      </c>
      <c r="ER10" s="75">
        <f t="shared" si="8"/>
        <v>10</v>
      </c>
      <c r="ES10" s="75">
        <f t="shared" si="9"/>
        <v>8</v>
      </c>
      <c r="ET10" s="11"/>
      <c r="EU10" s="31">
        <f>SUM(Q10:AG10)</f>
        <v>15184</v>
      </c>
      <c r="EV10" s="31">
        <f>SUM(AT10:AV10)</f>
        <v>2971</v>
      </c>
      <c r="EW10" s="31">
        <f>SUM(BU10:CD10)</f>
        <v>10593</v>
      </c>
      <c r="EX10" s="42"/>
      <c r="EY10" s="11">
        <f t="shared" si="0"/>
        <v>55154</v>
      </c>
      <c r="EZ10" s="11">
        <f t="shared" si="1"/>
        <v>32136</v>
      </c>
      <c r="FA10" s="46">
        <f t="shared" si="2"/>
        <v>0.58265946259564128</v>
      </c>
    </row>
    <row r="11" spans="1:166" ht="15.75" thickBot="1" x14ac:dyDescent="0.3">
      <c r="B11" s="3" t="s">
        <v>5</v>
      </c>
      <c r="C11" s="7">
        <v>39</v>
      </c>
      <c r="D11" s="61">
        <f t="shared" si="3"/>
        <v>235.30769230769232</v>
      </c>
      <c r="G11" s="22"/>
      <c r="H11" s="22"/>
      <c r="I11" s="23"/>
      <c r="J11" s="23"/>
      <c r="K11" s="23"/>
      <c r="L11" s="23"/>
      <c r="M11" s="23"/>
      <c r="N11" s="23"/>
      <c r="O11" s="23"/>
      <c r="P11" s="23"/>
      <c r="Q11" s="23"/>
      <c r="R11" s="24"/>
      <c r="S11" s="82">
        <v>53</v>
      </c>
      <c r="T11" s="24">
        <v>229</v>
      </c>
      <c r="U11" s="24">
        <v>275</v>
      </c>
      <c r="V11" s="24">
        <v>242</v>
      </c>
      <c r="W11" s="24">
        <v>128</v>
      </c>
      <c r="X11" s="25">
        <v>322</v>
      </c>
      <c r="Y11" s="24">
        <v>412</v>
      </c>
      <c r="Z11" s="15">
        <v>724</v>
      </c>
      <c r="AA11" s="15">
        <v>770</v>
      </c>
      <c r="AB11" s="15">
        <v>919</v>
      </c>
      <c r="AC11" s="24">
        <v>610</v>
      </c>
      <c r="AD11" s="15">
        <v>858</v>
      </c>
      <c r="AE11" s="16">
        <v>713</v>
      </c>
      <c r="AF11" s="15">
        <v>794</v>
      </c>
      <c r="AG11" s="24">
        <v>536</v>
      </c>
      <c r="AH11" s="24">
        <v>195</v>
      </c>
      <c r="AI11" s="26">
        <v>80</v>
      </c>
      <c r="AJ11" s="26">
        <v>73</v>
      </c>
      <c r="AK11" s="26">
        <v>69</v>
      </c>
      <c r="AL11" s="26">
        <v>66</v>
      </c>
      <c r="AM11" s="26">
        <v>60</v>
      </c>
      <c r="AN11" s="26">
        <v>149</v>
      </c>
      <c r="AO11" s="26">
        <v>100</v>
      </c>
      <c r="AP11" s="26">
        <v>3</v>
      </c>
      <c r="AQ11" s="26">
        <v>8</v>
      </c>
      <c r="AR11" s="26">
        <v>3</v>
      </c>
      <c r="AS11" s="31"/>
      <c r="AT11" s="53">
        <v>53</v>
      </c>
      <c r="AU11" s="30">
        <v>239</v>
      </c>
      <c r="AV11" s="30">
        <v>234</v>
      </c>
      <c r="AW11" s="30">
        <v>57</v>
      </c>
      <c r="AX11" s="31">
        <v>24</v>
      </c>
      <c r="AY11" s="31">
        <v>1</v>
      </c>
      <c r="AZ11" s="26">
        <v>7</v>
      </c>
      <c r="BA11" s="26">
        <v>11</v>
      </c>
      <c r="BB11" s="26">
        <v>73</v>
      </c>
      <c r="BC11" s="26">
        <v>68</v>
      </c>
      <c r="BD11" s="26">
        <v>13</v>
      </c>
      <c r="BE11" s="26">
        <v>4</v>
      </c>
      <c r="BF11" s="82">
        <v>2</v>
      </c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33"/>
      <c r="BW11" s="33" t="s">
        <v>17</v>
      </c>
      <c r="BX11" s="32" t="s">
        <v>17</v>
      </c>
      <c r="BY11" s="32" t="s">
        <v>17</v>
      </c>
      <c r="BZ11" s="32" t="s">
        <v>17</v>
      </c>
      <c r="CA11" s="32" t="s">
        <v>17</v>
      </c>
      <c r="CB11" s="32" t="s">
        <v>17</v>
      </c>
      <c r="CC11" s="32"/>
      <c r="CD11" s="32"/>
      <c r="CE11" s="33"/>
      <c r="CF11" s="26"/>
      <c r="CG11" s="26"/>
      <c r="CH11" s="26"/>
      <c r="CI11" s="26"/>
      <c r="CJ11" s="26"/>
      <c r="CK11" s="26"/>
      <c r="CL11" s="57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91" t="s">
        <v>39</v>
      </c>
      <c r="EK11" s="41"/>
      <c r="EL11" s="11"/>
      <c r="EM11" s="121">
        <f t="shared" si="4"/>
        <v>6</v>
      </c>
      <c r="EN11" s="75">
        <f t="shared" si="10"/>
        <v>2</v>
      </c>
      <c r="EO11" s="75">
        <f t="shared" si="5"/>
        <v>1</v>
      </c>
      <c r="EP11" s="75">
        <f t="shared" si="6"/>
        <v>0</v>
      </c>
      <c r="EQ11" s="75">
        <f t="shared" si="7"/>
        <v>0</v>
      </c>
      <c r="ER11" s="75">
        <f t="shared" si="8"/>
        <v>0</v>
      </c>
      <c r="ES11" s="75">
        <f t="shared" si="9"/>
        <v>0</v>
      </c>
      <c r="ET11" s="11"/>
      <c r="EU11" s="31">
        <f>SUM(R11:AH11)</f>
        <v>7780</v>
      </c>
      <c r="EV11" s="31">
        <f>SUM(AT11:AW11)</f>
        <v>583</v>
      </c>
      <c r="EW11" s="31">
        <f>SUM(BV11:CE11)</f>
        <v>0</v>
      </c>
      <c r="EX11" s="42"/>
      <c r="EY11" s="11">
        <f t="shared" si="0"/>
        <v>9177</v>
      </c>
      <c r="EZ11" s="11">
        <f t="shared" si="1"/>
        <v>4778</v>
      </c>
      <c r="FA11" s="46">
        <f t="shared" si="2"/>
        <v>0.52064944971123461</v>
      </c>
    </row>
    <row r="12" spans="1:166" ht="15.75" thickBot="1" x14ac:dyDescent="0.3">
      <c r="B12" s="3" t="s">
        <v>6</v>
      </c>
      <c r="C12" s="7">
        <v>43</v>
      </c>
      <c r="D12" s="61">
        <f t="shared" si="3"/>
        <v>92.116279069767444</v>
      </c>
      <c r="G12" s="22"/>
      <c r="H12" s="22"/>
      <c r="I12" s="23"/>
      <c r="J12" s="23"/>
      <c r="K12" s="23"/>
      <c r="L12" s="23"/>
      <c r="M12" s="82">
        <v>31</v>
      </c>
      <c r="N12" s="23">
        <v>54</v>
      </c>
      <c r="O12" s="23">
        <v>5</v>
      </c>
      <c r="P12" s="23">
        <v>1</v>
      </c>
      <c r="Q12" s="23">
        <v>5</v>
      </c>
      <c r="R12" s="23"/>
      <c r="S12" s="24">
        <v>4</v>
      </c>
      <c r="T12" s="24">
        <v>85</v>
      </c>
      <c r="U12" s="24">
        <v>89</v>
      </c>
      <c r="V12" s="24">
        <v>105</v>
      </c>
      <c r="W12" s="24">
        <v>66</v>
      </c>
      <c r="X12" s="25">
        <v>41</v>
      </c>
      <c r="Y12" s="24">
        <v>94</v>
      </c>
      <c r="Z12" s="24">
        <v>139</v>
      </c>
      <c r="AA12" s="24">
        <v>178</v>
      </c>
      <c r="AB12" s="24">
        <v>164</v>
      </c>
      <c r="AC12" s="24">
        <v>152</v>
      </c>
      <c r="AD12" s="24">
        <v>95</v>
      </c>
      <c r="AE12" s="25">
        <v>79</v>
      </c>
      <c r="AF12" s="24">
        <v>102</v>
      </c>
      <c r="AG12" s="24">
        <v>64</v>
      </c>
      <c r="AH12" s="24">
        <v>51</v>
      </c>
      <c r="AI12" s="24">
        <v>17</v>
      </c>
      <c r="AJ12" s="26">
        <v>9</v>
      </c>
      <c r="AK12" s="26">
        <v>2</v>
      </c>
      <c r="AL12" s="26">
        <v>3</v>
      </c>
      <c r="AM12" s="26">
        <v>1</v>
      </c>
      <c r="AN12" s="26">
        <v>5</v>
      </c>
      <c r="AO12" s="26">
        <v>1</v>
      </c>
      <c r="AP12" s="26">
        <v>12</v>
      </c>
      <c r="AQ12" s="26"/>
      <c r="AR12" s="26"/>
      <c r="AS12" s="31"/>
      <c r="AT12" s="31"/>
      <c r="AU12" s="53">
        <v>8</v>
      </c>
      <c r="AV12" s="30">
        <v>44</v>
      </c>
      <c r="AW12" s="30">
        <v>62</v>
      </c>
      <c r="AX12" s="30">
        <v>24</v>
      </c>
      <c r="AY12" s="31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33">
        <v>81</v>
      </c>
      <c r="BX12" s="32">
        <v>321</v>
      </c>
      <c r="BY12" s="32">
        <v>463</v>
      </c>
      <c r="BZ12" s="32">
        <v>343</v>
      </c>
      <c r="CA12" s="32">
        <v>210</v>
      </c>
      <c r="CB12" s="32">
        <v>154</v>
      </c>
      <c r="CC12" s="32">
        <v>169</v>
      </c>
      <c r="CD12" s="32">
        <v>167</v>
      </c>
      <c r="CE12" s="33">
        <v>198</v>
      </c>
      <c r="CF12" s="82">
        <v>63</v>
      </c>
      <c r="CG12" s="26"/>
      <c r="CH12" s="26"/>
      <c r="CI12" s="26"/>
      <c r="CJ12" s="26"/>
      <c r="CK12" s="26"/>
      <c r="CL12" s="57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91" t="s">
        <v>40</v>
      </c>
      <c r="EK12" s="41"/>
      <c r="EL12" s="11"/>
      <c r="EM12" s="121">
        <f>COUNTIF($F12:$DY12,"&gt;700")</f>
        <v>0</v>
      </c>
      <c r="EN12" s="75">
        <f t="shared" si="10"/>
        <v>0</v>
      </c>
      <c r="EO12" s="75">
        <f t="shared" si="5"/>
        <v>0</v>
      </c>
      <c r="EP12" s="75">
        <f t="shared" si="6"/>
        <v>0</v>
      </c>
      <c r="EQ12" s="75">
        <f t="shared" si="7"/>
        <v>0</v>
      </c>
      <c r="ER12" s="75">
        <f t="shared" si="8"/>
        <v>0</v>
      </c>
      <c r="ES12" s="75">
        <f t="shared" si="9"/>
        <v>0</v>
      </c>
      <c r="ET12" s="11"/>
      <c r="EU12" s="31">
        <f>SUM(S12:AI12)</f>
        <v>1525</v>
      </c>
      <c r="EV12" s="31">
        <f>SUM(AV12:AX12)</f>
        <v>130</v>
      </c>
      <c r="EW12" s="31">
        <f>SUM(BW12:CF12)</f>
        <v>2169</v>
      </c>
      <c r="EX12" s="42"/>
      <c r="EY12" s="11">
        <f t="shared" si="0"/>
        <v>3961</v>
      </c>
      <c r="EZ12" s="11">
        <f t="shared" si="1"/>
        <v>0</v>
      </c>
      <c r="FA12" s="46">
        <f t="shared" si="2"/>
        <v>0</v>
      </c>
    </row>
    <row r="13" spans="1:166" ht="15.75" thickBot="1" x14ac:dyDescent="0.3">
      <c r="B13" s="3" t="s">
        <v>7</v>
      </c>
      <c r="C13" s="7">
        <v>101</v>
      </c>
      <c r="D13" s="61">
        <f t="shared" si="3"/>
        <v>476.74257425742576</v>
      </c>
      <c r="G13" s="22"/>
      <c r="H13" s="22"/>
      <c r="I13" s="23"/>
      <c r="J13" s="23"/>
      <c r="K13" s="23"/>
      <c r="L13" s="23"/>
      <c r="M13" s="23"/>
      <c r="N13" s="23"/>
      <c r="O13" s="23"/>
      <c r="P13" s="23" t="s">
        <v>17</v>
      </c>
      <c r="Q13" s="23"/>
      <c r="R13" s="23"/>
      <c r="S13" s="23"/>
      <c r="T13" s="24"/>
      <c r="U13" s="82">
        <v>164</v>
      </c>
      <c r="V13" s="24">
        <v>354</v>
      </c>
      <c r="W13" s="15">
        <v>987</v>
      </c>
      <c r="X13" s="25">
        <v>521</v>
      </c>
      <c r="Y13" s="15">
        <v>780</v>
      </c>
      <c r="Z13" s="15">
        <v>1688</v>
      </c>
      <c r="AA13" s="15">
        <v>1750</v>
      </c>
      <c r="AB13" s="15">
        <v>1568</v>
      </c>
      <c r="AC13" s="15">
        <v>1763</v>
      </c>
      <c r="AD13" s="15">
        <v>1442</v>
      </c>
      <c r="AE13" s="16">
        <v>995</v>
      </c>
      <c r="AF13" s="15">
        <v>1035</v>
      </c>
      <c r="AG13" s="15">
        <v>1206</v>
      </c>
      <c r="AH13" s="15">
        <v>1141</v>
      </c>
      <c r="AI13" s="15">
        <v>878</v>
      </c>
      <c r="AJ13" s="24">
        <v>343</v>
      </c>
      <c r="AK13" s="26">
        <v>158</v>
      </c>
      <c r="AL13" s="26">
        <v>199</v>
      </c>
      <c r="AM13" s="26">
        <v>107</v>
      </c>
      <c r="AN13" s="26">
        <v>128</v>
      </c>
      <c r="AO13" s="26">
        <v>187</v>
      </c>
      <c r="AP13" s="26">
        <v>543</v>
      </c>
      <c r="AQ13" s="26">
        <v>357</v>
      </c>
      <c r="AR13" s="26">
        <v>101</v>
      </c>
      <c r="AS13" s="31">
        <v>46</v>
      </c>
      <c r="AT13" s="31">
        <v>47</v>
      </c>
      <c r="AU13" s="31">
        <v>81</v>
      </c>
      <c r="AV13" s="53">
        <v>289</v>
      </c>
      <c r="AW13" s="18">
        <v>1438</v>
      </c>
      <c r="AX13" s="18">
        <v>1420</v>
      </c>
      <c r="AY13" s="30">
        <v>534</v>
      </c>
      <c r="AZ13" s="26">
        <v>121</v>
      </c>
      <c r="BA13" s="26">
        <v>38</v>
      </c>
      <c r="BB13" s="26">
        <v>62</v>
      </c>
      <c r="BC13" s="26">
        <v>153</v>
      </c>
      <c r="BD13" s="26">
        <v>722</v>
      </c>
      <c r="BE13" s="26">
        <v>488</v>
      </c>
      <c r="BF13" s="26">
        <v>146</v>
      </c>
      <c r="BG13" s="26">
        <v>117</v>
      </c>
      <c r="BH13" s="26">
        <v>116</v>
      </c>
      <c r="BI13" s="26">
        <v>82</v>
      </c>
      <c r="BJ13" s="26">
        <v>314</v>
      </c>
      <c r="BK13" s="26">
        <v>798</v>
      </c>
      <c r="BL13" s="26">
        <v>485</v>
      </c>
      <c r="BM13" s="26">
        <v>184</v>
      </c>
      <c r="BN13" s="26">
        <v>95</v>
      </c>
      <c r="BO13" s="26">
        <v>288</v>
      </c>
      <c r="BP13" s="26">
        <v>88</v>
      </c>
      <c r="BQ13" s="26">
        <v>207</v>
      </c>
      <c r="BR13" s="26">
        <v>987</v>
      </c>
      <c r="BS13" s="26">
        <v>802</v>
      </c>
      <c r="BT13" s="26">
        <v>279</v>
      </c>
      <c r="BU13" s="26">
        <v>157</v>
      </c>
      <c r="BV13" s="26">
        <v>91</v>
      </c>
      <c r="BW13" s="26">
        <v>194</v>
      </c>
      <c r="BX13" s="32">
        <v>537</v>
      </c>
      <c r="BY13" s="20">
        <v>1633</v>
      </c>
      <c r="BZ13" s="20">
        <v>1912</v>
      </c>
      <c r="CA13" s="20">
        <v>1065</v>
      </c>
      <c r="CB13" s="32">
        <v>636</v>
      </c>
      <c r="CC13" s="20">
        <v>922</v>
      </c>
      <c r="CD13" s="20">
        <v>967</v>
      </c>
      <c r="CE13" s="21">
        <v>1003</v>
      </c>
      <c r="CF13" s="21">
        <v>1037</v>
      </c>
      <c r="CG13" s="33">
        <v>524</v>
      </c>
      <c r="CH13" s="26">
        <v>100</v>
      </c>
      <c r="CI13" s="26">
        <v>123</v>
      </c>
      <c r="CJ13" s="26">
        <v>73</v>
      </c>
      <c r="CK13" s="26">
        <v>142</v>
      </c>
      <c r="CL13" s="57"/>
      <c r="CM13" s="26">
        <v>241</v>
      </c>
      <c r="CN13" s="26">
        <v>699</v>
      </c>
      <c r="CO13" s="26">
        <v>424</v>
      </c>
      <c r="CP13" s="26">
        <v>83</v>
      </c>
      <c r="CQ13" s="26">
        <v>77</v>
      </c>
      <c r="CR13" s="26">
        <v>42</v>
      </c>
      <c r="CS13" s="26">
        <v>143</v>
      </c>
      <c r="CT13" s="26">
        <v>251</v>
      </c>
      <c r="CU13" s="26">
        <v>811</v>
      </c>
      <c r="CV13" s="26">
        <v>691</v>
      </c>
      <c r="CW13" s="26">
        <v>159</v>
      </c>
      <c r="CX13" s="26">
        <v>136</v>
      </c>
      <c r="CY13" s="26">
        <v>72</v>
      </c>
      <c r="CZ13" s="26">
        <v>95</v>
      </c>
      <c r="DA13" s="26">
        <v>168</v>
      </c>
      <c r="DB13" s="26">
        <v>544</v>
      </c>
      <c r="DC13" s="26">
        <v>360</v>
      </c>
      <c r="DD13" s="26">
        <v>162</v>
      </c>
      <c r="DE13" s="26">
        <v>136</v>
      </c>
      <c r="DF13" s="26">
        <v>84</v>
      </c>
      <c r="DG13" s="26">
        <v>150</v>
      </c>
      <c r="DH13" s="26">
        <v>152</v>
      </c>
      <c r="DI13" s="26">
        <v>418</v>
      </c>
      <c r="DJ13" s="26">
        <v>491</v>
      </c>
      <c r="DK13" s="26">
        <v>293</v>
      </c>
      <c r="DL13" s="26">
        <v>362</v>
      </c>
      <c r="DM13" s="26">
        <v>212</v>
      </c>
      <c r="DN13" s="26">
        <v>158</v>
      </c>
      <c r="DO13" s="26">
        <v>205</v>
      </c>
      <c r="DP13" s="26">
        <v>242</v>
      </c>
      <c r="DQ13" s="26">
        <v>61</v>
      </c>
      <c r="DR13" s="82">
        <v>91</v>
      </c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91" t="s">
        <v>41</v>
      </c>
      <c r="EK13" s="41"/>
      <c r="EL13" s="56"/>
      <c r="EM13" s="121">
        <f>COUNTIF($F13:$DY13,"&gt;700")</f>
        <v>26</v>
      </c>
      <c r="EN13" s="75">
        <f t="shared" si="10"/>
        <v>23</v>
      </c>
      <c r="EO13" s="75">
        <f t="shared" si="5"/>
        <v>20</v>
      </c>
      <c r="EP13" s="75">
        <f t="shared" si="6"/>
        <v>15</v>
      </c>
      <c r="EQ13" s="75">
        <f t="shared" si="7"/>
        <v>11</v>
      </c>
      <c r="ER13" s="75">
        <f t="shared" si="8"/>
        <v>10</v>
      </c>
      <c r="ES13" s="75">
        <f t="shared" si="9"/>
        <v>9</v>
      </c>
      <c r="ET13" s="11"/>
      <c r="EU13" s="31">
        <f>SUM(T13:AJ13)</f>
        <v>16615</v>
      </c>
      <c r="EV13" s="31">
        <f>SUM(AW13:AY13)</f>
        <v>3392</v>
      </c>
      <c r="EW13" s="31">
        <f>SUM(BX13:CG13)</f>
        <v>10236</v>
      </c>
      <c r="EX13" s="42"/>
      <c r="EY13" s="56">
        <f t="shared" si="0"/>
        <v>48151</v>
      </c>
      <c r="EZ13" s="11">
        <f t="shared" si="1"/>
        <v>30750</v>
      </c>
      <c r="FA13" s="46">
        <f t="shared" si="2"/>
        <v>0.63861602043571264</v>
      </c>
    </row>
    <row r="14" spans="1:166" ht="15.75" thickBot="1" x14ac:dyDescent="0.3">
      <c r="B14" s="3" t="s">
        <v>8</v>
      </c>
      <c r="C14" s="7">
        <v>94</v>
      </c>
      <c r="D14" s="61">
        <f t="shared" si="3"/>
        <v>236.32978723404256</v>
      </c>
      <c r="G14" s="22"/>
      <c r="H14" s="22"/>
      <c r="I14" s="23"/>
      <c r="J14" s="23"/>
      <c r="K14" s="23"/>
      <c r="L14" s="23"/>
      <c r="M14" s="23"/>
      <c r="N14" s="23"/>
      <c r="O14" s="23"/>
      <c r="P14" s="24" t="s">
        <v>24</v>
      </c>
      <c r="Q14" s="24"/>
      <c r="R14" s="24"/>
      <c r="S14" s="24"/>
      <c r="T14" s="24"/>
      <c r="U14" s="24"/>
      <c r="V14" s="24"/>
      <c r="W14" s="24"/>
      <c r="X14" s="82">
        <v>3</v>
      </c>
      <c r="Y14" s="24">
        <v>10</v>
      </c>
      <c r="Z14" s="24">
        <v>21</v>
      </c>
      <c r="AA14" s="24">
        <v>130</v>
      </c>
      <c r="AB14" s="24">
        <v>22</v>
      </c>
      <c r="AC14" s="24">
        <v>20</v>
      </c>
      <c r="AD14" s="24">
        <v>83</v>
      </c>
      <c r="AE14" s="25"/>
      <c r="AF14" s="24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8"/>
      <c r="AS14" s="30"/>
      <c r="AT14" s="30"/>
      <c r="AU14" s="31" t="s">
        <v>17</v>
      </c>
      <c r="AV14" s="31" t="s">
        <v>17</v>
      </c>
      <c r="AW14" s="31" t="s">
        <v>17</v>
      </c>
      <c r="AX14" s="31" t="s">
        <v>17</v>
      </c>
      <c r="AY14" s="31"/>
      <c r="AZ14" s="26"/>
      <c r="BA14" s="26"/>
      <c r="BB14" s="26">
        <v>55</v>
      </c>
      <c r="BC14" s="26">
        <v>48</v>
      </c>
      <c r="BD14" s="26">
        <v>27</v>
      </c>
      <c r="BE14" s="26">
        <v>82</v>
      </c>
      <c r="BF14" s="26">
        <v>589</v>
      </c>
      <c r="BG14" s="26">
        <v>418</v>
      </c>
      <c r="BH14" s="26">
        <v>49</v>
      </c>
      <c r="BI14" s="26">
        <v>36</v>
      </c>
      <c r="BJ14" s="26">
        <v>14</v>
      </c>
      <c r="BK14" s="26">
        <v>34</v>
      </c>
      <c r="BL14" s="26">
        <v>59</v>
      </c>
      <c r="BM14" s="26">
        <v>321</v>
      </c>
      <c r="BN14" s="26">
        <v>206</v>
      </c>
      <c r="BO14" s="26">
        <v>68</v>
      </c>
      <c r="BP14" s="26">
        <v>44</v>
      </c>
      <c r="BQ14" s="26">
        <v>31</v>
      </c>
      <c r="BR14" s="26">
        <v>117</v>
      </c>
      <c r="BS14" s="26">
        <v>87</v>
      </c>
      <c r="BT14" s="26">
        <v>325</v>
      </c>
      <c r="BU14" s="26">
        <v>254</v>
      </c>
      <c r="BV14" s="26">
        <v>96</v>
      </c>
      <c r="BW14" s="26">
        <v>38</v>
      </c>
      <c r="BX14" s="31">
        <v>37</v>
      </c>
      <c r="BY14" s="31">
        <v>147</v>
      </c>
      <c r="BZ14" s="32">
        <v>410</v>
      </c>
      <c r="CA14" s="20">
        <v>995</v>
      </c>
      <c r="CB14" s="20">
        <v>1520</v>
      </c>
      <c r="CC14" s="20">
        <v>822</v>
      </c>
      <c r="CD14" s="32">
        <v>625</v>
      </c>
      <c r="CE14" s="33">
        <v>411</v>
      </c>
      <c r="CF14" s="33">
        <v>470</v>
      </c>
      <c r="CG14" s="33">
        <v>449</v>
      </c>
      <c r="CH14" s="33">
        <v>410</v>
      </c>
      <c r="CI14" s="33">
        <v>234</v>
      </c>
      <c r="CJ14" s="26">
        <v>50</v>
      </c>
      <c r="CK14" s="26">
        <v>76</v>
      </c>
      <c r="CL14" s="26">
        <v>11</v>
      </c>
      <c r="CM14" s="26">
        <v>107</v>
      </c>
      <c r="CN14" s="26">
        <v>198</v>
      </c>
      <c r="CO14" s="26">
        <v>641</v>
      </c>
      <c r="CP14" s="26">
        <v>598</v>
      </c>
      <c r="CQ14" s="26">
        <v>87</v>
      </c>
      <c r="CR14" s="26">
        <v>36</v>
      </c>
      <c r="CS14" s="26">
        <v>62</v>
      </c>
      <c r="CT14" s="26">
        <v>199</v>
      </c>
      <c r="CU14" s="26">
        <v>190</v>
      </c>
      <c r="CV14" s="26">
        <v>644</v>
      </c>
      <c r="CW14" s="26">
        <v>312</v>
      </c>
      <c r="CX14" s="26">
        <v>138</v>
      </c>
      <c r="CY14" s="26">
        <v>48</v>
      </c>
      <c r="CZ14" s="26">
        <v>155</v>
      </c>
      <c r="DA14" s="26">
        <v>51</v>
      </c>
      <c r="DB14" s="26">
        <v>128</v>
      </c>
      <c r="DC14" s="26">
        <v>433</v>
      </c>
      <c r="DD14" s="26">
        <v>207</v>
      </c>
      <c r="DE14" s="26">
        <v>270</v>
      </c>
      <c r="DF14" s="26">
        <v>192</v>
      </c>
      <c r="DG14" s="26">
        <v>158</v>
      </c>
      <c r="DH14" s="26">
        <v>172</v>
      </c>
      <c r="DI14" s="26">
        <v>205</v>
      </c>
      <c r="DJ14" s="26">
        <v>484</v>
      </c>
      <c r="DK14" s="26">
        <v>341</v>
      </c>
      <c r="DL14" s="26">
        <v>181</v>
      </c>
      <c r="DM14" s="26">
        <v>154</v>
      </c>
      <c r="DN14" s="26">
        <v>94</v>
      </c>
      <c r="DO14" s="26">
        <v>182</v>
      </c>
      <c r="DP14" s="26">
        <v>157</v>
      </c>
      <c r="DQ14" s="26">
        <v>148</v>
      </c>
      <c r="DR14" s="26">
        <v>689</v>
      </c>
      <c r="DS14" s="26">
        <v>367</v>
      </c>
      <c r="DT14" s="26">
        <v>313</v>
      </c>
      <c r="DU14" s="26">
        <v>223</v>
      </c>
      <c r="DV14" s="26">
        <v>301</v>
      </c>
      <c r="DW14" s="26">
        <v>388</v>
      </c>
      <c r="DX14" s="26">
        <v>552</v>
      </c>
      <c r="DY14" s="26">
        <v>327</v>
      </c>
      <c r="DZ14" s="26">
        <v>306</v>
      </c>
      <c r="EA14" s="26">
        <v>258</v>
      </c>
      <c r="EB14" s="26">
        <v>195</v>
      </c>
      <c r="EC14" s="26">
        <v>260</v>
      </c>
      <c r="ED14" s="26">
        <v>278</v>
      </c>
      <c r="EE14" s="26">
        <v>390</v>
      </c>
      <c r="EF14" s="82">
        <v>442</v>
      </c>
      <c r="EG14" s="26"/>
      <c r="EH14" s="26"/>
      <c r="EI14" s="26"/>
      <c r="EJ14" s="91" t="s">
        <v>42</v>
      </c>
      <c r="EK14" s="41"/>
      <c r="EL14" s="56"/>
      <c r="EM14" s="121">
        <f t="shared" ref="EM14" si="11">COUNTIF($F14:$DY14,"&gt;700")</f>
        <v>3</v>
      </c>
      <c r="EN14" s="75">
        <f t="shared" si="10"/>
        <v>3</v>
      </c>
      <c r="EO14" s="75">
        <f t="shared" si="5"/>
        <v>2</v>
      </c>
      <c r="EP14" s="75">
        <f t="shared" si="6"/>
        <v>1</v>
      </c>
      <c r="EQ14" s="75">
        <f t="shared" si="7"/>
        <v>1</v>
      </c>
      <c r="ER14" s="75">
        <f t="shared" si="8"/>
        <v>1</v>
      </c>
      <c r="ES14" s="75">
        <f t="shared" si="9"/>
        <v>1</v>
      </c>
      <c r="ET14" s="11"/>
      <c r="EU14" s="31">
        <f>SUM(P14:AF14)</f>
        <v>289</v>
      </c>
      <c r="EV14" s="31">
        <f>SUM(AR14:AT14)</f>
        <v>0</v>
      </c>
      <c r="EW14" s="31">
        <f>SUM(BZ14:CI14)</f>
        <v>6346</v>
      </c>
      <c r="EX14" s="42"/>
      <c r="EY14" s="56">
        <f t="shared" si="0"/>
        <v>22215</v>
      </c>
      <c r="EZ14" s="11">
        <f t="shared" si="1"/>
        <v>3337</v>
      </c>
      <c r="FA14" s="46">
        <f t="shared" si="2"/>
        <v>0.15021381949133469</v>
      </c>
    </row>
    <row r="15" spans="1:166" ht="15.75" thickBot="1" x14ac:dyDescent="0.3">
      <c r="B15" s="3" t="s">
        <v>9</v>
      </c>
      <c r="C15" s="7">
        <v>130</v>
      </c>
      <c r="D15" s="61">
        <f t="shared" si="3"/>
        <v>455.68461538461537</v>
      </c>
      <c r="G15" s="22"/>
      <c r="H15" s="22"/>
      <c r="I15" s="82">
        <v>24</v>
      </c>
      <c r="J15" s="23">
        <v>227</v>
      </c>
      <c r="K15" s="23">
        <v>140</v>
      </c>
      <c r="L15" s="23">
        <v>19</v>
      </c>
      <c r="M15" s="23">
        <v>14</v>
      </c>
      <c r="N15" s="23">
        <v>39</v>
      </c>
      <c r="O15" s="23">
        <v>28</v>
      </c>
      <c r="P15" s="23">
        <v>74</v>
      </c>
      <c r="Q15" s="24">
        <v>173</v>
      </c>
      <c r="R15" s="24">
        <v>347</v>
      </c>
      <c r="S15" s="24">
        <v>582</v>
      </c>
      <c r="T15" s="24">
        <v>631</v>
      </c>
      <c r="U15" s="24">
        <v>546</v>
      </c>
      <c r="V15" s="15">
        <v>733</v>
      </c>
      <c r="W15" s="15">
        <v>753</v>
      </c>
      <c r="X15" s="25">
        <v>680</v>
      </c>
      <c r="Y15" s="15">
        <v>788</v>
      </c>
      <c r="Z15" s="15">
        <v>1955</v>
      </c>
      <c r="AA15" s="15">
        <v>1935</v>
      </c>
      <c r="AB15" s="15">
        <v>1185</v>
      </c>
      <c r="AC15" s="15">
        <v>2019</v>
      </c>
      <c r="AD15" s="15">
        <v>1925</v>
      </c>
      <c r="AE15" s="16">
        <v>846</v>
      </c>
      <c r="AF15" s="24">
        <v>431</v>
      </c>
      <c r="AG15" s="26">
        <v>248</v>
      </c>
      <c r="AH15" s="26">
        <v>308</v>
      </c>
      <c r="AI15" s="26">
        <v>220</v>
      </c>
      <c r="AJ15" s="26">
        <v>310</v>
      </c>
      <c r="AK15" s="26">
        <v>310</v>
      </c>
      <c r="AL15" s="26">
        <v>682</v>
      </c>
      <c r="AM15" s="26">
        <v>482</v>
      </c>
      <c r="AN15" s="26">
        <v>62</v>
      </c>
      <c r="AO15" s="26">
        <v>82</v>
      </c>
      <c r="AP15" s="26">
        <v>97</v>
      </c>
      <c r="AQ15" s="26">
        <v>41</v>
      </c>
      <c r="AR15" s="52">
        <v>354</v>
      </c>
      <c r="AS15" s="18">
        <v>1767</v>
      </c>
      <c r="AT15" s="18">
        <v>1617</v>
      </c>
      <c r="AU15" s="18">
        <v>701</v>
      </c>
      <c r="AV15" s="31">
        <v>194</v>
      </c>
      <c r="AW15" s="31">
        <v>151</v>
      </c>
      <c r="AX15" s="31">
        <v>117</v>
      </c>
      <c r="AY15" s="31">
        <v>418</v>
      </c>
      <c r="AZ15" s="26">
        <v>1131</v>
      </c>
      <c r="BA15" s="26">
        <v>1009</v>
      </c>
      <c r="BB15" s="26">
        <v>226</v>
      </c>
      <c r="BC15" s="26">
        <v>146</v>
      </c>
      <c r="BD15" s="26">
        <v>109</v>
      </c>
      <c r="BE15" s="26">
        <v>102</v>
      </c>
      <c r="BF15" s="26">
        <v>280</v>
      </c>
      <c r="BG15" s="26">
        <v>1273</v>
      </c>
      <c r="BH15" s="26">
        <v>519</v>
      </c>
      <c r="BI15" s="26">
        <v>151</v>
      </c>
      <c r="BJ15" s="26">
        <v>97</v>
      </c>
      <c r="BK15" s="26">
        <v>190</v>
      </c>
      <c r="BL15" s="26">
        <v>212</v>
      </c>
      <c r="BM15" s="26">
        <v>504</v>
      </c>
      <c r="BN15" s="26">
        <v>1118</v>
      </c>
      <c r="BO15" s="26">
        <v>772</v>
      </c>
      <c r="BP15" s="26">
        <v>185</v>
      </c>
      <c r="BQ15" s="26">
        <v>135</v>
      </c>
      <c r="BR15" s="26">
        <v>141</v>
      </c>
      <c r="BS15" s="26">
        <v>139</v>
      </c>
      <c r="BT15" s="26">
        <v>313</v>
      </c>
      <c r="BU15" s="26">
        <v>766</v>
      </c>
      <c r="BV15" s="26">
        <v>772</v>
      </c>
      <c r="BW15" s="26">
        <v>70</v>
      </c>
      <c r="BX15" s="31">
        <v>103</v>
      </c>
      <c r="BY15" s="31">
        <v>87</v>
      </c>
      <c r="BZ15" s="31">
        <v>183</v>
      </c>
      <c r="CA15" s="32">
        <v>482</v>
      </c>
      <c r="CB15" s="20">
        <v>1457</v>
      </c>
      <c r="CC15" s="20">
        <v>2262</v>
      </c>
      <c r="CD15" s="20">
        <v>1456</v>
      </c>
      <c r="CE15" s="21">
        <v>1142</v>
      </c>
      <c r="CF15" s="21">
        <v>1076</v>
      </c>
      <c r="CG15" s="33">
        <v>463</v>
      </c>
      <c r="CH15" s="33">
        <v>0</v>
      </c>
      <c r="CI15" s="21">
        <v>1249</v>
      </c>
      <c r="CJ15" s="21">
        <v>852</v>
      </c>
      <c r="CK15" s="26">
        <v>160</v>
      </c>
      <c r="CL15" s="57" t="s">
        <v>17</v>
      </c>
      <c r="CM15" s="26">
        <v>144</v>
      </c>
      <c r="CN15" s="26">
        <v>58</v>
      </c>
      <c r="CO15" s="26">
        <v>128</v>
      </c>
      <c r="CP15" s="26">
        <v>413</v>
      </c>
      <c r="CQ15" s="26">
        <v>977</v>
      </c>
      <c r="CR15" s="26">
        <v>569</v>
      </c>
      <c r="CS15" s="26">
        <v>126</v>
      </c>
      <c r="CT15" s="26">
        <v>116</v>
      </c>
      <c r="CU15" s="26">
        <v>134</v>
      </c>
      <c r="CV15" s="26">
        <v>93</v>
      </c>
      <c r="CW15" s="26">
        <v>307</v>
      </c>
      <c r="CX15" s="26">
        <v>911</v>
      </c>
      <c r="CY15" s="26">
        <v>601</v>
      </c>
      <c r="CZ15" s="26">
        <v>188</v>
      </c>
      <c r="DA15" s="26">
        <v>93</v>
      </c>
      <c r="DB15" s="26">
        <v>151</v>
      </c>
      <c r="DC15" s="26">
        <v>239</v>
      </c>
      <c r="DD15" s="26">
        <v>271</v>
      </c>
      <c r="DE15" s="26">
        <v>357</v>
      </c>
      <c r="DF15" s="26">
        <v>309</v>
      </c>
      <c r="DG15" s="26">
        <v>194</v>
      </c>
      <c r="DH15" s="26">
        <v>197</v>
      </c>
      <c r="DI15" s="26">
        <v>131</v>
      </c>
      <c r="DJ15" s="26">
        <v>69</v>
      </c>
      <c r="DK15" s="26">
        <v>124</v>
      </c>
      <c r="DL15" s="26">
        <v>243</v>
      </c>
      <c r="DM15" s="26">
        <v>241</v>
      </c>
      <c r="DN15" s="26">
        <v>238</v>
      </c>
      <c r="DO15" s="26">
        <v>229</v>
      </c>
      <c r="DP15" s="26">
        <v>210</v>
      </c>
      <c r="DQ15" s="26">
        <v>202</v>
      </c>
      <c r="DR15" s="26">
        <v>281</v>
      </c>
      <c r="DS15" s="26">
        <v>447</v>
      </c>
      <c r="DT15" s="26">
        <v>674</v>
      </c>
      <c r="DU15" s="26">
        <v>290</v>
      </c>
      <c r="DV15" s="26">
        <v>279</v>
      </c>
      <c r="DW15" s="26">
        <v>200</v>
      </c>
      <c r="DX15" s="26">
        <v>168</v>
      </c>
      <c r="DY15" s="26">
        <v>305</v>
      </c>
      <c r="DZ15" s="26">
        <v>606</v>
      </c>
      <c r="EA15" s="26">
        <v>595</v>
      </c>
      <c r="EB15" s="26">
        <v>183</v>
      </c>
      <c r="EC15" s="26">
        <v>199</v>
      </c>
      <c r="ED15" s="26">
        <v>84</v>
      </c>
      <c r="EE15" s="26">
        <v>132</v>
      </c>
      <c r="EF15" s="26">
        <v>158</v>
      </c>
      <c r="EG15" s="26">
        <v>379</v>
      </c>
      <c r="EH15" s="82">
        <v>409</v>
      </c>
      <c r="EI15" s="31"/>
      <c r="EJ15" s="91" t="s">
        <v>43</v>
      </c>
      <c r="EK15" s="41"/>
      <c r="EL15" s="56"/>
      <c r="EM15" s="121">
        <f>COUNTIF($F15:$DY15,"&gt;700")</f>
        <v>28</v>
      </c>
      <c r="EN15" s="75">
        <f t="shared" si="10"/>
        <v>21</v>
      </c>
      <c r="EO15" s="75">
        <f t="shared" si="5"/>
        <v>19</v>
      </c>
      <c r="EP15" s="75">
        <f t="shared" si="6"/>
        <v>17</v>
      </c>
      <c r="EQ15" s="75">
        <f t="shared" si="7"/>
        <v>15</v>
      </c>
      <c r="ER15" s="75">
        <f t="shared" si="8"/>
        <v>11</v>
      </c>
      <c r="ES15" s="75">
        <f t="shared" si="9"/>
        <v>9</v>
      </c>
      <c r="ET15" s="11"/>
      <c r="EU15" s="31">
        <f>SUM(Q15:AF15)</f>
        <v>15529</v>
      </c>
      <c r="EV15" s="31">
        <f>SUM(AR15:AU15)</f>
        <v>4439</v>
      </c>
      <c r="EW15" s="31">
        <f>SUM(CA15:CD15)</f>
        <v>5657</v>
      </c>
      <c r="EX15" s="42"/>
      <c r="EY15" s="56">
        <f>SUM(F15:EI15)</f>
        <v>59239</v>
      </c>
      <c r="EZ15" s="11">
        <f t="shared" si="1"/>
        <v>34447</v>
      </c>
      <c r="FA15" s="46">
        <f t="shared" si="2"/>
        <v>0.58149192255102211</v>
      </c>
    </row>
    <row r="16" spans="1:166" ht="15.75" thickBot="1" x14ac:dyDescent="0.3">
      <c r="B16" s="3" t="s">
        <v>10</v>
      </c>
      <c r="C16" s="7">
        <v>122</v>
      </c>
      <c r="D16" s="61">
        <f t="shared" si="3"/>
        <v>498.76229508196724</v>
      </c>
      <c r="I16" s="5"/>
      <c r="J16" s="5"/>
      <c r="K16" s="5"/>
      <c r="L16" s="5"/>
      <c r="M16" s="5"/>
      <c r="N16" s="5"/>
      <c r="O16" s="5"/>
      <c r="P16" s="5"/>
      <c r="Q16" s="83">
        <v>106</v>
      </c>
      <c r="R16" s="54">
        <v>361</v>
      </c>
      <c r="S16" s="15">
        <v>1085</v>
      </c>
      <c r="T16" s="54">
        <v>498</v>
      </c>
      <c r="U16" s="15">
        <v>829</v>
      </c>
      <c r="V16" s="15">
        <v>764</v>
      </c>
      <c r="W16" s="15">
        <v>753</v>
      </c>
      <c r="X16" s="15">
        <v>768</v>
      </c>
      <c r="Y16" s="15">
        <v>1142</v>
      </c>
      <c r="Z16" s="15">
        <v>1291</v>
      </c>
      <c r="AA16" s="15">
        <v>1899</v>
      </c>
      <c r="AB16" s="15">
        <v>1878</v>
      </c>
      <c r="AC16" s="15">
        <v>1575</v>
      </c>
      <c r="AD16" s="15">
        <v>1722</v>
      </c>
      <c r="AE16" s="15">
        <v>1186</v>
      </c>
      <c r="AF16" s="15">
        <v>1156</v>
      </c>
      <c r="AG16" s="54">
        <v>484</v>
      </c>
      <c r="AH16" s="7">
        <v>158</v>
      </c>
      <c r="AI16" s="7">
        <v>151</v>
      </c>
      <c r="AJ16" s="7">
        <v>151</v>
      </c>
      <c r="AK16" s="7">
        <v>149</v>
      </c>
      <c r="AL16" s="7">
        <v>189</v>
      </c>
      <c r="AM16" s="7">
        <v>532</v>
      </c>
      <c r="AN16" s="7">
        <v>383</v>
      </c>
      <c r="AO16" s="7">
        <v>76</v>
      </c>
      <c r="AP16" s="7">
        <v>40</v>
      </c>
      <c r="AQ16" s="7">
        <v>45</v>
      </c>
      <c r="AR16" s="7">
        <v>119</v>
      </c>
      <c r="AS16" s="72">
        <v>275</v>
      </c>
      <c r="AT16" s="17">
        <v>1646</v>
      </c>
      <c r="AU16" s="17">
        <v>1062</v>
      </c>
      <c r="AV16" s="55">
        <v>207</v>
      </c>
      <c r="AW16" s="7">
        <v>103</v>
      </c>
      <c r="AX16" s="7">
        <v>52</v>
      </c>
      <c r="AY16" s="7">
        <v>93</v>
      </c>
      <c r="AZ16" s="7">
        <v>177</v>
      </c>
      <c r="BA16" s="7">
        <v>1061</v>
      </c>
      <c r="BB16" s="7">
        <v>742</v>
      </c>
      <c r="BC16" s="7">
        <v>185</v>
      </c>
      <c r="BD16" s="7">
        <v>83</v>
      </c>
      <c r="BE16" s="7">
        <v>171</v>
      </c>
      <c r="BF16" s="7">
        <v>217</v>
      </c>
      <c r="BG16" s="7">
        <v>324</v>
      </c>
      <c r="BH16" s="7">
        <v>1141</v>
      </c>
      <c r="BI16" s="7">
        <v>841</v>
      </c>
      <c r="BJ16" s="7">
        <v>152</v>
      </c>
      <c r="BK16" s="7">
        <v>63</v>
      </c>
      <c r="BL16" s="7">
        <v>128</v>
      </c>
      <c r="BM16" s="7">
        <v>123</v>
      </c>
      <c r="BN16" s="7">
        <v>302</v>
      </c>
      <c r="BO16" s="7">
        <v>695</v>
      </c>
      <c r="BP16" s="7">
        <v>505</v>
      </c>
      <c r="BQ16" s="7">
        <v>223</v>
      </c>
      <c r="BR16" s="7">
        <v>115</v>
      </c>
      <c r="BS16" s="7">
        <v>159</v>
      </c>
      <c r="BT16" s="7">
        <v>197</v>
      </c>
      <c r="BU16" s="59">
        <v>627</v>
      </c>
      <c r="BV16" s="21">
        <v>1621</v>
      </c>
      <c r="BW16" s="21">
        <v>1912</v>
      </c>
      <c r="BX16" s="20">
        <v>1242</v>
      </c>
      <c r="BY16" s="20">
        <v>1035</v>
      </c>
      <c r="BZ16" s="20">
        <v>1007</v>
      </c>
      <c r="CA16" s="20">
        <v>1166</v>
      </c>
      <c r="CB16" s="20">
        <v>1003</v>
      </c>
      <c r="CC16" s="20">
        <v>1168</v>
      </c>
      <c r="CD16" s="60">
        <v>477</v>
      </c>
      <c r="CE16" s="7">
        <v>190</v>
      </c>
      <c r="CF16" s="7">
        <v>119</v>
      </c>
      <c r="CG16" s="7">
        <v>96</v>
      </c>
      <c r="CH16" s="7">
        <v>173</v>
      </c>
      <c r="CI16" s="7">
        <v>256</v>
      </c>
      <c r="CJ16" s="7">
        <v>639</v>
      </c>
      <c r="CK16" s="7">
        <v>871</v>
      </c>
      <c r="CL16" s="58"/>
      <c r="CM16" s="7">
        <v>215</v>
      </c>
      <c r="CN16" s="7">
        <v>129</v>
      </c>
      <c r="CO16" s="7">
        <v>161</v>
      </c>
      <c r="CP16" s="7">
        <v>155</v>
      </c>
      <c r="CQ16" s="7">
        <v>345</v>
      </c>
      <c r="CR16" s="7">
        <v>995</v>
      </c>
      <c r="CS16" s="7">
        <v>770</v>
      </c>
      <c r="CT16" s="7">
        <v>112</v>
      </c>
      <c r="CU16" s="7">
        <v>125</v>
      </c>
      <c r="CV16" s="7">
        <v>146</v>
      </c>
      <c r="CW16" s="7">
        <v>183</v>
      </c>
      <c r="CX16" s="7">
        <v>297</v>
      </c>
      <c r="CY16" s="7">
        <v>1088</v>
      </c>
      <c r="CZ16" s="7">
        <v>922</v>
      </c>
      <c r="DA16" s="7">
        <v>278</v>
      </c>
      <c r="DB16" s="7">
        <v>256</v>
      </c>
      <c r="DC16" s="7">
        <v>164</v>
      </c>
      <c r="DD16" s="7">
        <v>159</v>
      </c>
      <c r="DE16" s="7">
        <v>314</v>
      </c>
      <c r="DF16" s="7">
        <v>947</v>
      </c>
      <c r="DG16" s="7">
        <v>645</v>
      </c>
      <c r="DH16" s="7">
        <v>171</v>
      </c>
      <c r="DI16" s="7">
        <v>177</v>
      </c>
      <c r="DJ16" s="7">
        <v>119</v>
      </c>
      <c r="DK16" s="7">
        <v>188</v>
      </c>
      <c r="DL16" s="7">
        <v>271</v>
      </c>
      <c r="DM16" s="7">
        <v>706</v>
      </c>
      <c r="DN16" s="7">
        <v>556</v>
      </c>
      <c r="DO16" s="7">
        <v>259</v>
      </c>
      <c r="DP16" s="7">
        <v>36</v>
      </c>
      <c r="DQ16" s="7">
        <v>279</v>
      </c>
      <c r="DR16" s="7">
        <v>417</v>
      </c>
      <c r="DS16" s="7">
        <v>289</v>
      </c>
      <c r="DT16" s="7">
        <v>646</v>
      </c>
      <c r="DU16" s="7">
        <v>405</v>
      </c>
      <c r="DV16" s="7">
        <v>376</v>
      </c>
      <c r="DW16" s="7">
        <v>557</v>
      </c>
      <c r="DX16" s="7">
        <v>500</v>
      </c>
      <c r="DY16" s="7">
        <v>477</v>
      </c>
      <c r="DZ16" s="7">
        <v>509</v>
      </c>
      <c r="EA16" s="7">
        <v>472</v>
      </c>
      <c r="EB16" s="7">
        <v>262</v>
      </c>
      <c r="EC16" s="7">
        <v>0</v>
      </c>
      <c r="ED16" s="7">
        <v>0</v>
      </c>
      <c r="EE16" s="7">
        <v>0</v>
      </c>
      <c r="EF16" s="7">
        <v>0</v>
      </c>
      <c r="EG16" s="7">
        <v>148</v>
      </c>
      <c r="EH16" s="7">
        <v>265</v>
      </c>
      <c r="EI16" s="83">
        <v>224</v>
      </c>
      <c r="EJ16" s="91" t="s">
        <v>44</v>
      </c>
      <c r="EK16" s="41"/>
      <c r="EL16" s="56"/>
      <c r="EM16" s="121">
        <f t="shared" ref="EM16:EM17" si="12">COUNTIF($F16:$DY16,"&gt;700")</f>
        <v>34</v>
      </c>
      <c r="EN16" s="75">
        <f t="shared" si="10"/>
        <v>28</v>
      </c>
      <c r="EO16" s="75">
        <f t="shared" si="5"/>
        <v>25</v>
      </c>
      <c r="EP16" s="75">
        <f t="shared" si="6"/>
        <v>22</v>
      </c>
      <c r="EQ16" s="75">
        <f t="shared" si="7"/>
        <v>15</v>
      </c>
      <c r="ER16" s="75">
        <f t="shared" si="8"/>
        <v>9</v>
      </c>
      <c r="ES16" s="75">
        <f t="shared" si="9"/>
        <v>7</v>
      </c>
      <c r="ET16" s="42"/>
      <c r="EU16" s="31">
        <f>SUM(R16:AG16)</f>
        <v>17391</v>
      </c>
      <c r="EV16" s="31">
        <f>SUM(AT16:AV16)</f>
        <v>2915</v>
      </c>
      <c r="EW16" s="31">
        <f>SUM(BU16:CD16)</f>
        <v>11258</v>
      </c>
      <c r="EX16" s="42"/>
      <c r="EY16" s="56">
        <f>SUM(F16:EI16)</f>
        <v>60849</v>
      </c>
      <c r="EZ16" s="11">
        <f t="shared" si="1"/>
        <v>38994</v>
      </c>
      <c r="FA16" s="46">
        <f t="shared" si="2"/>
        <v>0.64083222402997586</v>
      </c>
    </row>
    <row r="17" spans="2:157" ht="15.75" thickBot="1" x14ac:dyDescent="0.3">
      <c r="B17" s="3" t="s">
        <v>11</v>
      </c>
      <c r="C17" s="7">
        <v>116</v>
      </c>
      <c r="D17" s="61">
        <f t="shared" si="3"/>
        <v>430.43965517241378</v>
      </c>
      <c r="I17" s="5"/>
      <c r="J17" s="5"/>
      <c r="K17" s="5"/>
      <c r="L17" s="5"/>
      <c r="M17" s="5"/>
      <c r="N17" s="5"/>
      <c r="O17" s="5"/>
      <c r="P17" s="5"/>
      <c r="Q17" s="83">
        <v>21</v>
      </c>
      <c r="R17" s="5">
        <v>0</v>
      </c>
      <c r="S17" s="54">
        <v>193</v>
      </c>
      <c r="T17" s="54">
        <v>203</v>
      </c>
      <c r="U17" s="54">
        <v>375</v>
      </c>
      <c r="V17" s="54">
        <v>661</v>
      </c>
      <c r="W17" s="54">
        <v>403</v>
      </c>
      <c r="X17" s="54">
        <v>392</v>
      </c>
      <c r="Y17" s="15">
        <v>1047</v>
      </c>
      <c r="Z17" s="15">
        <v>1550</v>
      </c>
      <c r="AA17" s="15">
        <v>1670</v>
      </c>
      <c r="AB17" s="15">
        <v>1596</v>
      </c>
      <c r="AC17" s="15">
        <v>1672</v>
      </c>
      <c r="AD17" s="15">
        <v>1467</v>
      </c>
      <c r="AE17" s="15">
        <v>1454</v>
      </c>
      <c r="AF17" s="15">
        <v>719</v>
      </c>
      <c r="AG17" s="15">
        <v>1274</v>
      </c>
      <c r="AH17" s="54">
        <v>439</v>
      </c>
      <c r="AI17" s="7">
        <v>119</v>
      </c>
      <c r="AJ17" s="7">
        <v>129</v>
      </c>
      <c r="AK17" s="7">
        <v>146</v>
      </c>
      <c r="AL17" s="7">
        <v>130</v>
      </c>
      <c r="AM17" s="7">
        <v>196</v>
      </c>
      <c r="AN17" s="7">
        <v>580</v>
      </c>
      <c r="AO17" s="7">
        <v>389</v>
      </c>
      <c r="AP17" s="7">
        <v>69</v>
      </c>
      <c r="AQ17" s="7">
        <v>76</v>
      </c>
      <c r="AR17" s="7">
        <v>103</v>
      </c>
      <c r="AS17" s="7">
        <v>83</v>
      </c>
      <c r="AT17" s="72">
        <v>237</v>
      </c>
      <c r="AU17" s="17">
        <v>1169</v>
      </c>
      <c r="AV17" s="17">
        <v>1219</v>
      </c>
      <c r="AW17" s="55">
        <v>487</v>
      </c>
      <c r="AX17" s="7">
        <v>119</v>
      </c>
      <c r="AY17" s="7">
        <v>53</v>
      </c>
      <c r="AZ17" s="7">
        <v>0</v>
      </c>
      <c r="BA17" s="7">
        <v>0</v>
      </c>
      <c r="BB17" s="7">
        <v>444</v>
      </c>
      <c r="BC17" s="7">
        <v>568</v>
      </c>
      <c r="BD17" s="7">
        <v>205</v>
      </c>
      <c r="BE17" s="7">
        <v>106</v>
      </c>
      <c r="BF17" s="7">
        <v>98</v>
      </c>
      <c r="BG17" s="7">
        <v>94</v>
      </c>
      <c r="BH17" s="7">
        <v>292</v>
      </c>
      <c r="BI17" s="7">
        <v>825</v>
      </c>
      <c r="BJ17" s="7">
        <v>522</v>
      </c>
      <c r="BK17" s="7">
        <v>87</v>
      </c>
      <c r="BL17" s="7">
        <v>81</v>
      </c>
      <c r="BM17" s="7">
        <v>97</v>
      </c>
      <c r="BN17" s="7">
        <v>54</v>
      </c>
      <c r="BO17" s="7">
        <v>165</v>
      </c>
      <c r="BP17" s="7">
        <v>805</v>
      </c>
      <c r="BQ17" s="7">
        <v>659</v>
      </c>
      <c r="BR17" s="7">
        <v>144</v>
      </c>
      <c r="BS17" s="7">
        <v>85</v>
      </c>
      <c r="BT17" s="7">
        <v>280</v>
      </c>
      <c r="BU17" s="7">
        <v>153</v>
      </c>
      <c r="BV17" s="7">
        <v>429</v>
      </c>
      <c r="BW17" s="21">
        <v>1204</v>
      </c>
      <c r="BX17" s="20">
        <v>1418</v>
      </c>
      <c r="BY17" s="20">
        <v>1050</v>
      </c>
      <c r="BZ17" s="20">
        <v>727</v>
      </c>
      <c r="CA17" s="20">
        <v>785</v>
      </c>
      <c r="CB17" s="20">
        <v>932</v>
      </c>
      <c r="CC17" s="20">
        <v>1147</v>
      </c>
      <c r="CD17" s="20">
        <v>1228</v>
      </c>
      <c r="CE17" s="60">
        <v>110</v>
      </c>
      <c r="CF17" s="56">
        <v>63</v>
      </c>
      <c r="CG17" s="7">
        <v>85</v>
      </c>
      <c r="CH17" s="7">
        <v>156</v>
      </c>
      <c r="CI17" s="7">
        <v>10</v>
      </c>
      <c r="CJ17" s="7">
        <v>265</v>
      </c>
      <c r="CK17" s="7">
        <v>1110</v>
      </c>
      <c r="CL17" s="58"/>
      <c r="CM17" s="7">
        <v>248</v>
      </c>
      <c r="CN17" s="7">
        <v>72</v>
      </c>
      <c r="CO17" s="7">
        <v>0</v>
      </c>
      <c r="CP17" s="7">
        <v>80</v>
      </c>
      <c r="CQ17" s="7">
        <v>134</v>
      </c>
      <c r="CR17" s="7">
        <v>261</v>
      </c>
      <c r="CS17" s="7">
        <v>1094</v>
      </c>
      <c r="CT17" s="7">
        <v>758</v>
      </c>
      <c r="CU17" s="7">
        <v>157</v>
      </c>
      <c r="CV17" s="7">
        <v>145</v>
      </c>
      <c r="CW17" s="7">
        <v>191</v>
      </c>
      <c r="CX17" s="7">
        <v>124</v>
      </c>
      <c r="CY17" s="7">
        <v>293</v>
      </c>
      <c r="CZ17" s="7">
        <v>863</v>
      </c>
      <c r="DA17" s="7">
        <v>618</v>
      </c>
      <c r="DB17" s="7">
        <v>106</v>
      </c>
      <c r="DC17" s="7">
        <v>160</v>
      </c>
      <c r="DD17" s="7">
        <v>203</v>
      </c>
      <c r="DE17" s="7">
        <v>133</v>
      </c>
      <c r="DF17" s="7">
        <v>336</v>
      </c>
      <c r="DG17" s="7">
        <v>806</v>
      </c>
      <c r="DH17" s="7">
        <v>389</v>
      </c>
      <c r="DI17" s="7">
        <v>220</v>
      </c>
      <c r="DJ17" s="7">
        <v>215</v>
      </c>
      <c r="DK17" s="7">
        <v>151</v>
      </c>
      <c r="DL17" s="7">
        <v>255</v>
      </c>
      <c r="DM17" s="7">
        <v>232</v>
      </c>
      <c r="DN17" s="7">
        <v>657</v>
      </c>
      <c r="DO17" s="7">
        <v>458</v>
      </c>
      <c r="DP17" s="7">
        <v>160</v>
      </c>
      <c r="DQ17" s="7">
        <v>123</v>
      </c>
      <c r="DR17" s="7">
        <v>100</v>
      </c>
      <c r="DS17" s="7">
        <v>92</v>
      </c>
      <c r="DT17" s="7">
        <v>102</v>
      </c>
      <c r="DU17" s="7">
        <v>385</v>
      </c>
      <c r="DV17" s="7">
        <v>387</v>
      </c>
      <c r="DW17" s="7">
        <v>238</v>
      </c>
      <c r="DX17" s="7">
        <v>319</v>
      </c>
      <c r="DY17" s="7">
        <v>336</v>
      </c>
      <c r="DZ17" s="7">
        <v>215</v>
      </c>
      <c r="EA17" s="7">
        <v>351</v>
      </c>
      <c r="EB17" s="7">
        <v>524</v>
      </c>
      <c r="EC17" s="83">
        <v>317</v>
      </c>
      <c r="ED17" s="7"/>
      <c r="EE17" s="7"/>
      <c r="EF17" s="7"/>
      <c r="EG17" s="7"/>
      <c r="EH17" s="7"/>
      <c r="EI17" s="7"/>
      <c r="EJ17" s="91" t="s">
        <v>44</v>
      </c>
      <c r="EK17" s="41"/>
      <c r="EL17" s="56"/>
      <c r="EM17" s="94">
        <f t="shared" si="12"/>
        <v>26</v>
      </c>
      <c r="EN17" s="31">
        <f t="shared" si="10"/>
        <v>22</v>
      </c>
      <c r="EO17" s="31">
        <f t="shared" si="5"/>
        <v>18</v>
      </c>
      <c r="EP17" s="31">
        <f t="shared" si="6"/>
        <v>17</v>
      </c>
      <c r="EQ17" s="31">
        <f t="shared" si="7"/>
        <v>14</v>
      </c>
      <c r="ER17" s="75">
        <f t="shared" si="8"/>
        <v>11</v>
      </c>
      <c r="ES17" s="75">
        <f t="shared" si="9"/>
        <v>7</v>
      </c>
      <c r="ET17" s="42"/>
      <c r="EU17" s="31">
        <f>SUM(S17:AH17)</f>
        <v>15115</v>
      </c>
      <c r="EV17" s="31">
        <f>SUM(AU17:AW17)</f>
        <v>2875</v>
      </c>
      <c r="EW17" s="31">
        <f>SUM(BW17:CE17)</f>
        <v>8601</v>
      </c>
      <c r="EX17" s="42"/>
      <c r="EY17" s="56">
        <f>SUM(F17:EI17)</f>
        <v>49931</v>
      </c>
      <c r="EZ17" s="11">
        <f t="shared" si="1"/>
        <v>29589</v>
      </c>
      <c r="FA17" s="46">
        <f t="shared" si="2"/>
        <v>0.59259778494322168</v>
      </c>
    </row>
    <row r="18" spans="2:157" hidden="1" x14ac:dyDescent="0.25">
      <c r="B18" t="s">
        <v>12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9"/>
      <c r="BX18" s="9"/>
      <c r="BY18" s="9"/>
      <c r="BZ18" s="9"/>
      <c r="CA18" s="9"/>
      <c r="CB18" s="9"/>
      <c r="CC18" s="9"/>
      <c r="CD18" s="9"/>
      <c r="CE18" s="9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34"/>
      <c r="EK18" s="44"/>
      <c r="EL18" s="11"/>
      <c r="EM18" s="41"/>
      <c r="EN18" s="42"/>
      <c r="EO18" s="42"/>
      <c r="EP18" s="42"/>
      <c r="EQ18" s="94">
        <f t="shared" si="7"/>
        <v>0</v>
      </c>
      <c r="ER18" s="42"/>
      <c r="ES18" s="42"/>
      <c r="ET18" s="42"/>
      <c r="EU18" s="42"/>
      <c r="EV18" s="42"/>
      <c r="EW18" s="42"/>
      <c r="EX18" s="42"/>
      <c r="EY18" s="42"/>
      <c r="EZ18" s="42"/>
      <c r="FA18" s="46" t="e">
        <f t="shared" ref="FA18:FA20" si="13">+EZ18/EK18</f>
        <v>#DIV/0!</v>
      </c>
    </row>
    <row r="19" spans="2:157" hidden="1" x14ac:dyDescent="0.25">
      <c r="B19" t="s">
        <v>13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9"/>
      <c r="BX19" s="9"/>
      <c r="BY19" s="9"/>
      <c r="BZ19" s="9"/>
      <c r="CA19" s="9"/>
      <c r="CB19" s="9"/>
      <c r="CC19" s="9"/>
      <c r="CD19" s="9"/>
      <c r="CE19" s="9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34"/>
      <c r="EK19" s="44"/>
      <c r="EL19" s="11"/>
      <c r="EM19" s="41"/>
      <c r="EN19" s="42"/>
      <c r="EO19" s="42"/>
      <c r="EP19" s="42"/>
      <c r="EQ19" s="94">
        <f t="shared" si="7"/>
        <v>0</v>
      </c>
      <c r="ER19" s="42"/>
      <c r="ES19" s="42"/>
      <c r="ET19" s="42"/>
      <c r="EU19" s="42"/>
      <c r="EV19" s="42"/>
      <c r="EW19" s="42"/>
      <c r="EX19" s="42"/>
      <c r="EY19" s="42"/>
      <c r="EZ19" s="42"/>
      <c r="FA19" s="46" t="e">
        <f t="shared" si="13"/>
        <v>#DIV/0!</v>
      </c>
    </row>
    <row r="20" spans="2:157" hidden="1" x14ac:dyDescent="0.25">
      <c r="B20" t="s">
        <v>14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9"/>
      <c r="BX20" s="9"/>
      <c r="BY20" s="9"/>
      <c r="BZ20" s="9"/>
      <c r="CA20" s="9"/>
      <c r="CB20" s="9"/>
      <c r="CC20" s="9"/>
      <c r="CD20" s="9"/>
      <c r="CE20" s="9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34"/>
      <c r="EK20" s="44"/>
      <c r="EL20" s="11"/>
      <c r="EM20" s="41"/>
      <c r="EN20" s="42"/>
      <c r="EO20" s="42"/>
      <c r="EP20" s="42"/>
      <c r="EQ20" s="94">
        <f t="shared" si="7"/>
        <v>0</v>
      </c>
      <c r="ER20" s="42"/>
      <c r="ES20" s="42"/>
      <c r="ET20" s="42"/>
      <c r="EU20" s="42"/>
      <c r="EV20" s="42"/>
      <c r="EW20" s="42"/>
      <c r="EX20" s="42"/>
      <c r="EY20" s="42"/>
      <c r="EZ20" s="42"/>
      <c r="FA20" s="46" t="e">
        <f t="shared" si="13"/>
        <v>#DIV/0!</v>
      </c>
    </row>
    <row r="21" spans="2:157" ht="15.75" thickBot="1" x14ac:dyDescent="0.3">
      <c r="D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R21" s="7"/>
      <c r="CS21" s="7"/>
      <c r="CT21" s="7"/>
      <c r="CU21" s="7"/>
      <c r="CV21" s="7"/>
      <c r="CW21" s="7"/>
      <c r="CX21" s="7"/>
      <c r="CY21" s="7" t="s">
        <v>17</v>
      </c>
      <c r="CZ21" s="7"/>
      <c r="DA21" s="7"/>
      <c r="DB21" s="7"/>
      <c r="DC21" s="7"/>
      <c r="DD21" s="7" t="s">
        <v>17</v>
      </c>
      <c r="DE21" s="7"/>
      <c r="DF21" s="7"/>
      <c r="DG21" s="7"/>
      <c r="DH21" s="7"/>
      <c r="DI21" s="7"/>
      <c r="DJ21" s="7"/>
      <c r="DK21" s="7" t="s">
        <v>17</v>
      </c>
      <c r="DL21" s="7"/>
      <c r="DM21" s="7"/>
      <c r="DN21" s="7"/>
      <c r="DO21" s="7"/>
      <c r="DP21" s="7"/>
      <c r="DQ21" s="7"/>
      <c r="DR21" s="7"/>
      <c r="DS21" s="7"/>
      <c r="DT21" s="7" t="s">
        <v>17</v>
      </c>
      <c r="DU21" s="7"/>
      <c r="DV21" s="7"/>
      <c r="DW21" s="7"/>
      <c r="DX21" s="7"/>
      <c r="DY21" s="7"/>
      <c r="DZ21" s="7" t="s">
        <v>17</v>
      </c>
      <c r="EA21" s="7"/>
      <c r="EB21" s="7"/>
      <c r="EC21" s="7"/>
      <c r="ED21" s="7"/>
      <c r="EE21" s="7"/>
      <c r="EF21" s="7"/>
      <c r="EG21" s="7"/>
      <c r="EH21" s="7"/>
      <c r="EI21" s="7"/>
      <c r="EJ21" s="7" t="s">
        <v>17</v>
      </c>
      <c r="EK21" s="44"/>
      <c r="EL21" s="42"/>
      <c r="EM21" s="41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6" t="s">
        <v>17</v>
      </c>
    </row>
    <row r="22" spans="2:157" s="7" customFormat="1" ht="15.75" thickBot="1" x14ac:dyDescent="0.3">
      <c r="C22" s="79" t="s">
        <v>28</v>
      </c>
      <c r="E22"/>
      <c r="F22" s="7">
        <f>SUM(F7:F21)</f>
        <v>58</v>
      </c>
      <c r="G22" s="7">
        <f t="shared" ref="G22:BR22" si="14">SUM(G7:G21)</f>
        <v>217</v>
      </c>
      <c r="H22" s="7">
        <f t="shared" si="14"/>
        <v>249</v>
      </c>
      <c r="I22" s="7">
        <f t="shared" si="14"/>
        <v>148</v>
      </c>
      <c r="J22" s="7">
        <f t="shared" si="14"/>
        <v>348</v>
      </c>
      <c r="K22" s="7">
        <f t="shared" si="14"/>
        <v>331</v>
      </c>
      <c r="L22" s="7">
        <f t="shared" si="14"/>
        <v>136</v>
      </c>
      <c r="M22" s="7">
        <f t="shared" si="14"/>
        <v>125</v>
      </c>
      <c r="N22" s="7">
        <f t="shared" si="14"/>
        <v>298</v>
      </c>
      <c r="O22" s="7">
        <f t="shared" si="14"/>
        <v>419</v>
      </c>
      <c r="P22" s="7">
        <f t="shared" si="14"/>
        <v>533</v>
      </c>
      <c r="Q22" s="7">
        <f t="shared" si="14"/>
        <v>712</v>
      </c>
      <c r="R22" s="7">
        <f t="shared" si="14"/>
        <v>1524</v>
      </c>
      <c r="S22" s="26">
        <f t="shared" si="14"/>
        <v>2909</v>
      </c>
      <c r="T22" s="26">
        <f t="shared" si="14"/>
        <v>2326</v>
      </c>
      <c r="U22" s="7">
        <f t="shared" si="14"/>
        <v>3659</v>
      </c>
      <c r="V22" s="7">
        <f t="shared" si="14"/>
        <v>4848</v>
      </c>
      <c r="W22" s="7">
        <f t="shared" si="14"/>
        <v>4842</v>
      </c>
      <c r="X22" s="7">
        <f t="shared" si="14"/>
        <v>5027</v>
      </c>
      <c r="Y22" s="7">
        <f t="shared" si="14"/>
        <v>7482</v>
      </c>
      <c r="Z22" s="74">
        <f t="shared" si="14"/>
        <v>11523</v>
      </c>
      <c r="AA22" s="74">
        <f t="shared" si="14"/>
        <v>13136</v>
      </c>
      <c r="AB22" s="74">
        <f t="shared" si="14"/>
        <v>12330</v>
      </c>
      <c r="AC22" s="74">
        <f t="shared" si="14"/>
        <v>12673</v>
      </c>
      <c r="AD22" s="76">
        <f t="shared" si="14"/>
        <v>11878</v>
      </c>
      <c r="AE22" s="7">
        <f t="shared" si="14"/>
        <v>8170</v>
      </c>
      <c r="AF22" s="7">
        <f t="shared" si="14"/>
        <v>7175</v>
      </c>
      <c r="AG22" s="7">
        <f t="shared" si="14"/>
        <v>6363</v>
      </c>
      <c r="AH22" s="7">
        <f t="shared" si="14"/>
        <v>4232</v>
      </c>
      <c r="AI22" s="7">
        <f t="shared" si="14"/>
        <v>2855</v>
      </c>
      <c r="AJ22" s="7">
        <f t="shared" si="14"/>
        <v>2639</v>
      </c>
      <c r="AK22" s="7">
        <f t="shared" si="14"/>
        <v>1467</v>
      </c>
      <c r="AL22" s="7">
        <f t="shared" si="14"/>
        <v>1721</v>
      </c>
      <c r="AM22" s="7">
        <f t="shared" si="14"/>
        <v>2080</v>
      </c>
      <c r="AN22" s="7">
        <f t="shared" si="14"/>
        <v>1985</v>
      </c>
      <c r="AO22" s="7">
        <f t="shared" si="14"/>
        <v>1207</v>
      </c>
      <c r="AP22" s="7">
        <f t="shared" si="14"/>
        <v>1566</v>
      </c>
      <c r="AQ22" s="7">
        <f t="shared" si="14"/>
        <v>1646</v>
      </c>
      <c r="AR22" s="7">
        <f t="shared" si="14"/>
        <v>2760</v>
      </c>
      <c r="AS22" s="7">
        <f t="shared" si="14"/>
        <v>4366</v>
      </c>
      <c r="AT22" s="7">
        <f t="shared" si="14"/>
        <v>5319</v>
      </c>
      <c r="AU22" s="7">
        <f t="shared" si="14"/>
        <v>4940</v>
      </c>
      <c r="AV22" s="7">
        <f t="shared" si="14"/>
        <v>3046</v>
      </c>
      <c r="AW22" s="7">
        <f t="shared" si="14"/>
        <v>3693</v>
      </c>
      <c r="AX22" s="7">
        <f t="shared" si="14"/>
        <v>2932</v>
      </c>
      <c r="AY22" s="7">
        <f t="shared" si="14"/>
        <v>2757</v>
      </c>
      <c r="AZ22" s="7">
        <f t="shared" si="14"/>
        <v>2059</v>
      </c>
      <c r="BA22" s="7">
        <f t="shared" si="14"/>
        <v>3486</v>
      </c>
      <c r="BB22" s="7">
        <f t="shared" si="14"/>
        <v>2784</v>
      </c>
      <c r="BC22" s="7">
        <f t="shared" si="14"/>
        <v>1821</v>
      </c>
      <c r="BD22" s="7">
        <f t="shared" si="14"/>
        <v>2609</v>
      </c>
      <c r="BE22" s="7">
        <f t="shared" si="14"/>
        <v>3060</v>
      </c>
      <c r="BF22" s="7">
        <f t="shared" si="14"/>
        <v>3651</v>
      </c>
      <c r="BG22" s="7">
        <f t="shared" si="14"/>
        <v>3417</v>
      </c>
      <c r="BH22" s="7">
        <f t="shared" si="14"/>
        <v>3319</v>
      </c>
      <c r="BI22" s="7">
        <f t="shared" si="14"/>
        <v>2728</v>
      </c>
      <c r="BJ22" s="7">
        <f t="shared" si="14"/>
        <v>1641</v>
      </c>
      <c r="BK22" s="7">
        <f t="shared" si="14"/>
        <v>2095</v>
      </c>
      <c r="BL22" s="7">
        <f t="shared" si="14"/>
        <v>2063</v>
      </c>
      <c r="BM22" s="7">
        <f t="shared" si="14"/>
        <v>2560</v>
      </c>
      <c r="BN22" s="7">
        <f t="shared" si="14"/>
        <v>2859</v>
      </c>
      <c r="BO22" s="7">
        <f t="shared" si="14"/>
        <v>3392</v>
      </c>
      <c r="BP22" s="7">
        <f t="shared" si="14"/>
        <v>2738</v>
      </c>
      <c r="BQ22" s="7">
        <f t="shared" si="14"/>
        <v>2408</v>
      </c>
      <c r="BR22" s="7">
        <f t="shared" si="14"/>
        <v>2300</v>
      </c>
      <c r="BS22" s="7">
        <f t="shared" ref="BS22:ED22" si="15">SUM(BS7:BS21)</f>
        <v>2600</v>
      </c>
      <c r="BT22" s="7">
        <f t="shared" si="15"/>
        <v>3216</v>
      </c>
      <c r="BU22" s="7">
        <f t="shared" si="15"/>
        <v>3656</v>
      </c>
      <c r="BV22" s="7">
        <f t="shared" si="15"/>
        <v>4946</v>
      </c>
      <c r="BW22" s="7">
        <f t="shared" si="15"/>
        <v>5531</v>
      </c>
      <c r="BX22" s="7">
        <f t="shared" si="15"/>
        <v>5189</v>
      </c>
      <c r="BY22" s="7">
        <f t="shared" si="15"/>
        <v>6559</v>
      </c>
      <c r="BZ22" s="7">
        <f t="shared" si="15"/>
        <v>7267</v>
      </c>
      <c r="CA22" s="7">
        <f t="shared" si="15"/>
        <v>8568</v>
      </c>
      <c r="CB22" s="7">
        <f t="shared" si="15"/>
        <v>10111</v>
      </c>
      <c r="CC22" s="7">
        <f t="shared" si="15"/>
        <v>9594</v>
      </c>
      <c r="CD22" s="7">
        <f t="shared" si="15"/>
        <v>7116</v>
      </c>
      <c r="CE22" s="7">
        <f t="shared" si="15"/>
        <v>5492</v>
      </c>
      <c r="CF22" s="7">
        <f t="shared" si="15"/>
        <v>5797</v>
      </c>
      <c r="CG22" s="7">
        <f t="shared" si="15"/>
        <v>4028</v>
      </c>
      <c r="CH22" s="7">
        <f t="shared" si="15"/>
        <v>2447</v>
      </c>
      <c r="CI22" s="7">
        <f t="shared" si="15"/>
        <v>3004</v>
      </c>
      <c r="CJ22" s="7">
        <f t="shared" si="15"/>
        <v>3048</v>
      </c>
      <c r="CK22" s="7">
        <f t="shared" si="15"/>
        <v>3147</v>
      </c>
      <c r="CL22" s="7">
        <f t="shared" si="15"/>
        <v>249</v>
      </c>
      <c r="CM22" s="7">
        <f t="shared" si="15"/>
        <v>1386</v>
      </c>
      <c r="CN22" s="7">
        <f t="shared" si="15"/>
        <v>1997</v>
      </c>
      <c r="CO22" s="7">
        <f t="shared" si="15"/>
        <v>2712</v>
      </c>
      <c r="CP22" s="7">
        <f t="shared" si="15"/>
        <v>3252</v>
      </c>
      <c r="CQ22" s="7">
        <f t="shared" si="15"/>
        <v>2506</v>
      </c>
      <c r="CR22" s="7">
        <f t="shared" si="15"/>
        <v>2649</v>
      </c>
      <c r="CS22" s="7">
        <f t="shared" si="15"/>
        <v>2694</v>
      </c>
      <c r="CT22" s="7">
        <f t="shared" si="15"/>
        <v>2032</v>
      </c>
      <c r="CU22" s="7">
        <f t="shared" si="15"/>
        <v>2838</v>
      </c>
      <c r="CV22" s="7">
        <f t="shared" si="15"/>
        <v>3556</v>
      </c>
      <c r="CW22" s="7">
        <f t="shared" si="15"/>
        <v>3143</v>
      </c>
      <c r="CX22" s="7">
        <f t="shared" si="15"/>
        <v>3267</v>
      </c>
      <c r="CY22" s="7">
        <f t="shared" si="15"/>
        <v>2794</v>
      </c>
      <c r="CZ22" s="7">
        <f t="shared" si="15"/>
        <v>2835</v>
      </c>
      <c r="DA22" s="7">
        <f t="shared" si="15"/>
        <v>2050</v>
      </c>
      <c r="DB22" s="7">
        <f t="shared" si="15"/>
        <v>2392</v>
      </c>
      <c r="DC22" s="7">
        <f t="shared" si="15"/>
        <v>2995</v>
      </c>
      <c r="DD22" s="7">
        <f t="shared" si="15"/>
        <v>3041</v>
      </c>
      <c r="DE22" s="7">
        <f t="shared" si="15"/>
        <v>2881</v>
      </c>
      <c r="DF22" s="7">
        <f t="shared" si="15"/>
        <v>2734</v>
      </c>
      <c r="DG22" s="7">
        <f t="shared" si="15"/>
        <v>2353</v>
      </c>
      <c r="DH22" s="7">
        <f t="shared" si="15"/>
        <v>1946</v>
      </c>
      <c r="DI22" s="7">
        <f t="shared" si="15"/>
        <v>2508</v>
      </c>
      <c r="DJ22" s="7">
        <f t="shared" si="15"/>
        <v>3016</v>
      </c>
      <c r="DK22" s="7">
        <f t="shared" si="15"/>
        <v>2906</v>
      </c>
      <c r="DL22" s="7">
        <f t="shared" si="15"/>
        <v>3139</v>
      </c>
      <c r="DM22" s="7">
        <f t="shared" si="15"/>
        <v>2745</v>
      </c>
      <c r="DN22" s="7">
        <f t="shared" si="15"/>
        <v>3003</v>
      </c>
      <c r="DO22" s="7">
        <f t="shared" si="15"/>
        <v>2737</v>
      </c>
      <c r="DP22" s="7">
        <f t="shared" si="15"/>
        <v>2598</v>
      </c>
      <c r="DQ22" s="7">
        <f t="shared" si="15"/>
        <v>2777</v>
      </c>
      <c r="DR22" s="7">
        <f t="shared" si="15"/>
        <v>3339</v>
      </c>
      <c r="DS22" s="7">
        <f t="shared" si="15"/>
        <v>3030</v>
      </c>
      <c r="DT22" s="7">
        <f t="shared" si="15"/>
        <v>3275</v>
      </c>
      <c r="DU22" s="7">
        <f t="shared" si="15"/>
        <v>2548</v>
      </c>
      <c r="DV22" s="7">
        <f t="shared" si="15"/>
        <v>2388</v>
      </c>
      <c r="DW22" s="7">
        <f t="shared" si="15"/>
        <v>2145</v>
      </c>
      <c r="DX22" s="7">
        <f t="shared" si="15"/>
        <v>2345</v>
      </c>
      <c r="DY22" s="7">
        <f t="shared" si="15"/>
        <v>2356</v>
      </c>
      <c r="DZ22" s="7">
        <f t="shared" si="15"/>
        <v>2616</v>
      </c>
      <c r="EA22" s="7">
        <f t="shared" si="15"/>
        <v>2356</v>
      </c>
      <c r="EB22" s="7">
        <f t="shared" si="15"/>
        <v>1635</v>
      </c>
      <c r="EC22" s="7">
        <f t="shared" si="15"/>
        <v>1292</v>
      </c>
      <c r="ED22" s="7">
        <f t="shared" si="15"/>
        <v>1177</v>
      </c>
      <c r="EE22" s="7">
        <f t="shared" ref="EE22:EI22" si="16">SUM(EE7:EE21)</f>
        <v>1611</v>
      </c>
      <c r="EF22" s="7">
        <f t="shared" si="16"/>
        <v>1278</v>
      </c>
      <c r="EG22" s="7">
        <f t="shared" si="16"/>
        <v>726</v>
      </c>
      <c r="EH22" s="7">
        <f t="shared" si="16"/>
        <v>674</v>
      </c>
      <c r="EI22" s="7">
        <f t="shared" si="16"/>
        <v>224</v>
      </c>
      <c r="EK22" s="47">
        <f>SUM(EK7:EK21)</f>
        <v>0</v>
      </c>
      <c r="EL22" s="48" t="s">
        <v>17</v>
      </c>
      <c r="EM22" s="47">
        <f>SUM(EM6:EM21)</f>
        <v>226</v>
      </c>
      <c r="EN22" s="48">
        <f t="shared" ref="EN22:EW22" si="17">SUM(EN7:EN21)</f>
        <v>170</v>
      </c>
      <c r="EO22" s="48">
        <f t="shared" si="17"/>
        <v>141</v>
      </c>
      <c r="EP22" s="48">
        <f t="shared" si="17"/>
        <v>112</v>
      </c>
      <c r="EQ22" s="48">
        <f t="shared" si="17"/>
        <v>87</v>
      </c>
      <c r="ER22" s="48">
        <f t="shared" si="17"/>
        <v>61</v>
      </c>
      <c r="ES22" s="48">
        <f t="shared" si="17"/>
        <v>48</v>
      </c>
      <c r="ET22" s="48" t="s">
        <v>17</v>
      </c>
      <c r="EU22" s="48">
        <f t="shared" si="17"/>
        <v>122191</v>
      </c>
      <c r="EV22" s="48">
        <f t="shared" si="17"/>
        <v>24528</v>
      </c>
      <c r="EW22" s="48">
        <f t="shared" si="17"/>
        <v>76252</v>
      </c>
      <c r="EX22" s="48" t="s">
        <v>17</v>
      </c>
      <c r="EY22" s="48"/>
      <c r="EZ22" s="48"/>
      <c r="FA22" s="73"/>
    </row>
    <row r="23" spans="2:157" s="7" customFormat="1" ht="15.75" thickBot="1" x14ac:dyDescent="0.3">
      <c r="E23" s="14"/>
      <c r="F23" s="14"/>
      <c r="T23" s="12"/>
      <c r="U23" s="12"/>
      <c r="V23" s="12"/>
      <c r="W23" s="12"/>
      <c r="X23" s="12"/>
      <c r="Y23" s="12"/>
      <c r="Z23" s="150" t="s">
        <v>29</v>
      </c>
      <c r="AA23" s="151"/>
      <c r="AB23" s="151"/>
      <c r="AC23" s="15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K23" s="12"/>
      <c r="CL23" s="12"/>
      <c r="CM23" s="12"/>
      <c r="CN23"/>
      <c r="CO23"/>
      <c r="CP23"/>
      <c r="CQ23"/>
      <c r="CR23" s="12"/>
      <c r="CS23" s="12"/>
      <c r="CT23" s="12"/>
      <c r="CU23"/>
      <c r="CV23"/>
      <c r="CW23"/>
      <c r="CX23" t="s">
        <v>17</v>
      </c>
      <c r="CY23" s="12" t="s">
        <v>17</v>
      </c>
      <c r="CZ23" s="12"/>
      <c r="DA23" s="12"/>
      <c r="DB23" s="12"/>
      <c r="DC23" s="12"/>
      <c r="DD23" s="13" t="s">
        <v>17</v>
      </c>
      <c r="DE23" s="12"/>
      <c r="DF23" s="12"/>
      <c r="DG23" s="12"/>
      <c r="DH23" s="12"/>
      <c r="DI23" s="12"/>
      <c r="DJ23" s="12"/>
      <c r="DK23" s="12" t="s">
        <v>17</v>
      </c>
      <c r="DL23" s="12"/>
      <c r="DM23" s="12"/>
      <c r="DN23" s="12"/>
      <c r="DO23" s="12"/>
      <c r="DP23" s="12"/>
      <c r="DQ23" s="12"/>
      <c r="DR23" s="12"/>
      <c r="DS23" s="12"/>
      <c r="DT23" s="12" t="s">
        <v>17</v>
      </c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00" t="s">
        <v>48</v>
      </c>
      <c r="EK23" s="84" t="s">
        <v>30</v>
      </c>
      <c r="EL23" s="84"/>
      <c r="EM23" s="85">
        <f>+EM22/12</f>
        <v>18.833333333333332</v>
      </c>
      <c r="EN23" s="85">
        <f t="shared" ref="EN23:ES23" si="18">+EN22/11</f>
        <v>15.454545454545455</v>
      </c>
      <c r="EO23" s="85">
        <f t="shared" si="18"/>
        <v>12.818181818181818</v>
      </c>
      <c r="EP23" s="85">
        <f t="shared" si="18"/>
        <v>10.181818181818182</v>
      </c>
      <c r="EQ23" s="85">
        <f t="shared" si="18"/>
        <v>7.9090909090909092</v>
      </c>
      <c r="ER23" s="85">
        <f t="shared" si="18"/>
        <v>5.5454545454545459</v>
      </c>
      <c r="ES23" s="85">
        <f t="shared" si="18"/>
        <v>4.3636363636363633</v>
      </c>
    </row>
    <row r="24" spans="2:157" x14ac:dyDescent="0.25">
      <c r="CX24" t="s">
        <v>17</v>
      </c>
      <c r="EJ24" s="99"/>
    </row>
    <row r="25" spans="2:157" x14ac:dyDescent="0.25">
      <c r="CX25" t="s">
        <v>17</v>
      </c>
      <c r="EJ25" s="101" t="s">
        <v>49</v>
      </c>
      <c r="EK25" s="87" t="s">
        <v>31</v>
      </c>
      <c r="EL25" s="87"/>
      <c r="EM25" s="88">
        <f>(+EM7+EM8+EM9)/3</f>
        <v>18</v>
      </c>
      <c r="EN25" s="88">
        <f>(+EN7+EN8+EN9)/3</f>
        <v>15</v>
      </c>
      <c r="EO25" s="88">
        <f>(+EO7+EO8+EO9)/3</f>
        <v>12</v>
      </c>
      <c r="EP25" s="88">
        <f t="shared" ref="EP25:ES25" si="19">(+EP7+EP8+EP9)/3</f>
        <v>7.666666666666667</v>
      </c>
      <c r="EQ25" s="88">
        <f t="shared" si="19"/>
        <v>6</v>
      </c>
      <c r="ER25" s="88">
        <f t="shared" si="19"/>
        <v>3</v>
      </c>
      <c r="ES25" s="88">
        <f t="shared" si="19"/>
        <v>2.3333333333333335</v>
      </c>
    </row>
    <row r="26" spans="2:157" x14ac:dyDescent="0.25">
      <c r="EJ26" s="99"/>
      <c r="EK26" s="87" t="s">
        <v>33</v>
      </c>
      <c r="EM26" s="86"/>
      <c r="EN26" s="86"/>
      <c r="EO26" s="86"/>
      <c r="EP26" s="86"/>
      <c r="EQ26" s="86"/>
      <c r="ER26" s="86"/>
      <c r="ES26" s="86"/>
    </row>
    <row r="27" spans="2:157" x14ac:dyDescent="0.25">
      <c r="EJ27" s="102" t="s">
        <v>50</v>
      </c>
      <c r="EK27" s="89" t="s">
        <v>32</v>
      </c>
      <c r="EL27" s="89"/>
      <c r="EM27" s="90">
        <f>(+EM7+EM8+EM9+EM10+EM11)/5</f>
        <v>17.600000000000001</v>
      </c>
      <c r="EN27" s="90">
        <f t="shared" ref="EN27:ES27" si="20">(+EN7+EN8+EN9+EN10+EN11)/5</f>
        <v>14.6</v>
      </c>
      <c r="EO27" s="90">
        <f t="shared" si="20"/>
        <v>11.4</v>
      </c>
      <c r="EP27" s="90">
        <f t="shared" si="20"/>
        <v>8</v>
      </c>
      <c r="EQ27" s="90">
        <f t="shared" si="20"/>
        <v>6.2</v>
      </c>
      <c r="ER27" s="90">
        <f t="shared" si="20"/>
        <v>3.8</v>
      </c>
      <c r="ES27" s="90">
        <f t="shared" si="20"/>
        <v>3</v>
      </c>
    </row>
    <row r="28" spans="2:157" x14ac:dyDescent="0.25">
      <c r="EJ28" s="99"/>
      <c r="EK28" s="89" t="s">
        <v>34</v>
      </c>
    </row>
    <row r="29" spans="2:157" x14ac:dyDescent="0.25">
      <c r="EJ29" s="103" t="s">
        <v>51</v>
      </c>
      <c r="EK29" s="104"/>
      <c r="EL29" s="104"/>
      <c r="EM29" s="105">
        <f>(EM7+EM8+EM9+EM10+EM13+EM15+EM16+EM17)/8</f>
        <v>24.5</v>
      </c>
      <c r="EN29" s="105">
        <f t="shared" ref="EN29:ES29" si="21">(EN7+EN8+EN9+EN10+EN13+EN15+EN16+EN17)/8</f>
        <v>20.625</v>
      </c>
      <c r="EO29" s="105">
        <f t="shared" si="21"/>
        <v>17.25</v>
      </c>
      <c r="EP29" s="105">
        <f t="shared" si="21"/>
        <v>13.875</v>
      </c>
      <c r="EQ29" s="105">
        <f t="shared" si="21"/>
        <v>10.75</v>
      </c>
      <c r="ER29" s="105">
        <f t="shared" si="21"/>
        <v>7.5</v>
      </c>
      <c r="ES29" s="105">
        <f t="shared" si="21"/>
        <v>5.875</v>
      </c>
    </row>
    <row r="30" spans="2:157" x14ac:dyDescent="0.25">
      <c r="EN30" s="98"/>
    </row>
    <row r="31" spans="2:157" x14ac:dyDescent="0.25">
      <c r="EJ31" s="122"/>
      <c r="EM31" t="s">
        <v>56</v>
      </c>
    </row>
    <row r="35" spans="155:203" x14ac:dyDescent="0.25">
      <c r="GN35" s="5"/>
      <c r="GO35" s="5"/>
      <c r="GP35" s="5"/>
      <c r="GQ35" s="5"/>
      <c r="GR35" s="5"/>
      <c r="GS35" s="5"/>
      <c r="GT35" s="5"/>
      <c r="GU35" s="58"/>
    </row>
    <row r="36" spans="155:203" x14ac:dyDescent="0.25"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8"/>
    </row>
  </sheetData>
  <sheetProtection algorithmName="SHA-512" hashValue="ZGUqVmAuakSSFtYfTnD9+SDiIWUPraOV5t5gzSH7t+QhOCiJ93Yke+0kcpdo3Khb10cfK1PtQBVxgJtaDKbF+Q==" saltValue="EpL/ZGXw1K1jTxqU6p0qvQ==" spinCount="100000" sheet="1" objects="1" scenarios="1" selectLockedCells="1" selectUnlockedCells="1"/>
  <sortState xmlns:xlrd2="http://schemas.microsoft.com/office/spreadsheetml/2017/richdata2" columnSort="1" ref="FF36:GN36">
    <sortCondition ref="FF36:GN36"/>
  </sortState>
  <mergeCells count="4">
    <mergeCell ref="E7:E10"/>
    <mergeCell ref="Z23:AC23"/>
    <mergeCell ref="EM3:ES3"/>
    <mergeCell ref="EU3:EW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DSR Usage Summary</vt:lpstr>
      <vt:lpstr>DSR Usage Worksheet</vt:lpstr>
      <vt:lpstr>'DSR Usage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Jon Mitchell</cp:lastModifiedBy>
  <cp:lastPrinted>2020-03-02T20:24:46Z</cp:lastPrinted>
  <dcterms:created xsi:type="dcterms:W3CDTF">2019-11-22T22:52:01Z</dcterms:created>
  <dcterms:modified xsi:type="dcterms:W3CDTF">2020-12-28T23:03:51Z</dcterms:modified>
</cp:coreProperties>
</file>